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berto.francese\Desktop\"/>
    </mc:Choice>
  </mc:AlternateContent>
  <bookViews>
    <workbookView xWindow="0" yWindow="0" windowWidth="19200" windowHeight="12180"/>
  </bookViews>
  <sheets>
    <sheet name="tabella ministeriale" sheetId="1" r:id="rId1"/>
    <sheet name="CALCOLI" sheetId="2" r:id="rId2"/>
  </sheets>
  <definedNames>
    <definedName name="_xlnm.Print_Area" localSheetId="1">CALCOLI!$A$1:$F$28</definedName>
    <definedName name="_xlnm.Print_Area" localSheetId="0">'tabella ministeriale'!$A$1:$AH$76</definedName>
  </definedNames>
  <calcPr calcId="152511"/>
</workbook>
</file>

<file path=xl/calcChain.xml><?xml version="1.0" encoding="utf-8"?>
<calcChain xmlns="http://schemas.openxmlformats.org/spreadsheetml/2006/main">
  <c r="AB69" i="1" l="1"/>
  <c r="F11" i="2"/>
  <c r="F7" i="2"/>
  <c r="F3" i="2"/>
  <c r="N36" i="1"/>
  <c r="N35" i="1"/>
  <c r="I21" i="1"/>
  <c r="N16" i="1" s="1"/>
  <c r="W16" i="1" s="1"/>
  <c r="N31" i="1"/>
  <c r="N37" i="1"/>
  <c r="N38" i="1"/>
  <c r="H40" i="1"/>
  <c r="AB56" i="1"/>
  <c r="Z58" i="1" s="1"/>
  <c r="I63" i="1"/>
  <c r="I64" i="1" s="1"/>
  <c r="G67" i="1" s="1"/>
  <c r="N40" i="1" l="1"/>
  <c r="I50" i="1" s="1"/>
  <c r="I51" i="1" s="1"/>
  <c r="N19" i="1"/>
  <c r="W19" i="1" s="1"/>
  <c r="N25" i="1"/>
  <c r="I49" i="1" s="1"/>
  <c r="N17" i="1"/>
  <c r="W17" i="1" s="1"/>
  <c r="W38" i="1"/>
  <c r="N15" i="1"/>
  <c r="W15" i="1" s="1"/>
  <c r="N18" i="1"/>
  <c r="W18" i="1" s="1"/>
  <c r="AB21" i="1" l="1"/>
  <c r="Z56" i="1" s="1"/>
  <c r="I52" i="1"/>
  <c r="G66" i="1" s="1"/>
  <c r="X33" i="1"/>
  <c r="X31" i="1"/>
  <c r="X34" i="1"/>
  <c r="X32" i="1"/>
  <c r="AB36" i="1" l="1"/>
  <c r="Z57" i="1" s="1"/>
  <c r="AB61" i="1" s="1"/>
  <c r="U56" i="1" l="1"/>
  <c r="U64" i="1"/>
  <c r="S64" i="1" s="1"/>
  <c r="W64" i="1" s="1"/>
  <c r="U59" i="1"/>
  <c r="S59" i="1" s="1"/>
  <c r="W59" i="1" s="1"/>
  <c r="U61" i="1"/>
  <c r="S61" i="1" s="1"/>
  <c r="W61" i="1" s="1"/>
  <c r="U60" i="1"/>
  <c r="S60" i="1" s="1"/>
  <c r="W60" i="1" s="1"/>
  <c r="U57" i="1"/>
  <c r="S57" i="1" s="1"/>
  <c r="W57" i="1" s="1"/>
  <c r="U58" i="1"/>
  <c r="S58" i="1" s="1"/>
  <c r="W58" i="1" s="1"/>
  <c r="U62" i="1"/>
  <c r="S62" i="1" s="1"/>
  <c r="W62" i="1" s="1"/>
  <c r="U65" i="1"/>
  <c r="S65" i="1" s="1"/>
  <c r="W65" i="1" s="1"/>
  <c r="U66" i="1"/>
  <c r="S66" i="1" s="1"/>
  <c r="W66" i="1" s="1"/>
  <c r="U63" i="1"/>
  <c r="S63" i="1" s="1"/>
  <c r="W63" i="1" s="1"/>
  <c r="U67" i="1" l="1"/>
  <c r="AG62" i="1" s="1"/>
  <c r="AB70" i="1" s="1"/>
  <c r="S56" i="1"/>
  <c r="W56" i="1" s="1"/>
  <c r="W67" i="1" s="1"/>
  <c r="G68" i="1" l="1"/>
  <c r="AB71" i="1" s="1"/>
  <c r="B1" i="2" s="1"/>
  <c r="AG64" i="1"/>
  <c r="AE64" i="1"/>
  <c r="AE61" i="1"/>
  <c r="AF65" i="1" l="1"/>
  <c r="B5" i="2"/>
  <c r="F5" i="2" s="1"/>
  <c r="B9" i="2" s="1"/>
  <c r="F9" i="2" s="1"/>
  <c r="F14" i="2" s="1"/>
  <c r="B14" i="2" s="1"/>
  <c r="B17" i="2" s="1"/>
</calcChain>
</file>

<file path=xl/comments1.xml><?xml version="1.0" encoding="utf-8"?>
<comments xmlns="http://schemas.openxmlformats.org/spreadsheetml/2006/main">
  <authors>
    <author>Comune di</author>
  </authors>
  <commentList>
    <comment ref="Q43" authorId="0" shapeId="0">
      <text>
        <r>
          <rPr>
            <sz val="5"/>
            <color indexed="18"/>
            <rFont val="Century Gothic"/>
            <family val="2"/>
          </rPr>
          <t>I dati della colonna qui sopra, contribuiscono alla determinazione del Costo di Costruzione.  
I dati ,  in automatico, sono uguali a quelli delle Tabelle 1 e 2;
Ove l'intervento, per il quale necessita determinare il costo di costruzione,  non interessi l'intero immobile,  i dati  qui sopra dovranno essere modificati manualmente.
Questo messaggio non comparirà in fase di stampa.</t>
        </r>
        <r>
          <rPr>
            <sz val="8"/>
            <color indexed="18"/>
            <rFont val="Tahoma"/>
            <family val="2"/>
          </rPr>
          <t xml:space="preserve">
</t>
        </r>
      </text>
    </comment>
    <comment ref="AG48" authorId="0" shapeId="0">
      <text>
        <r>
          <rPr>
            <sz val="5"/>
            <color indexed="18"/>
            <rFont val="Century Gothic"/>
            <family val="2"/>
          </rPr>
          <t xml:space="preserve">Per annerire il simbolo  </t>
        </r>
        <r>
          <rPr>
            <b/>
            <sz val="5"/>
            <color indexed="81"/>
            <rFont val="Wingdings"/>
            <charset val="2"/>
          </rPr>
          <t>o</t>
        </r>
        <r>
          <rPr>
            <sz val="5"/>
            <color indexed="18"/>
            <rFont val="Century Gothic"/>
            <family val="2"/>
          </rPr>
          <t xml:space="preserve">  ,  digitare la lettera   </t>
        </r>
        <r>
          <rPr>
            <sz val="5"/>
            <color indexed="10"/>
            <rFont val="Century Gothic"/>
            <family val="2"/>
          </rPr>
          <t>n</t>
        </r>
        <r>
          <rPr>
            <sz val="5"/>
            <color indexed="18"/>
            <rFont val="Century Gothic"/>
            <family val="2"/>
          </rPr>
          <t xml:space="preserve">   minuscola.
Per annullare la selezione,  digitare la lettera   </t>
        </r>
        <r>
          <rPr>
            <sz val="5"/>
            <color indexed="10"/>
            <rFont val="Century Gothic"/>
            <family val="2"/>
          </rPr>
          <t>o</t>
        </r>
        <r>
          <rPr>
            <sz val="5"/>
            <color indexed="18"/>
            <rFont val="Century Gothic"/>
            <family val="2"/>
          </rPr>
          <t xml:space="preserve">  minuscola.
Questo messaggio non comparirà in fase di stampa.
</t>
        </r>
        <r>
          <rPr>
            <sz val="8"/>
            <color indexed="1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<sst xmlns="http://schemas.openxmlformats.org/spreadsheetml/2006/main" count="175" uniqueCount="140">
  <si>
    <t>Pratica Edilizia n.</t>
  </si>
  <si>
    <t>TABELLA PER LA DETERMINAZIONE  DEL COSTO DI COSTRUZIONE DI NUOVI EDIFICI (D.M. 10 MAGGIO 1977)</t>
  </si>
  <si>
    <t>Superficie utile                                         Abitabile                                               (mq)</t>
  </si>
  <si>
    <t>%                                                    Incremento                                        (art. 5)</t>
  </si>
  <si>
    <t>%                                                   Incremento                                                 per classi                                               di superficie</t>
  </si>
  <si>
    <t>Rapporto                                        rispetto al totale                                             Su</t>
  </si>
  <si>
    <t>(1)</t>
  </si>
  <si>
    <t>(2)</t>
  </si>
  <si>
    <t>(3)</t>
  </si>
  <si>
    <t>(4) = (3) : Su</t>
  </si>
  <si>
    <t>(5)</t>
  </si>
  <si>
    <t>(6) =(4) x (5)</t>
  </si>
  <si>
    <r>
      <t>£</t>
    </r>
    <r>
      <rPr>
        <sz val="5"/>
        <rFont val="Century Gothic"/>
        <family val="2"/>
      </rPr>
      <t xml:space="preserve"> 95</t>
    </r>
  </si>
  <si>
    <r>
      <t xml:space="preserve">&gt; 95 </t>
    </r>
    <r>
      <rPr>
        <sz val="5"/>
        <rFont val="Wingdings"/>
        <charset val="2"/>
      </rPr>
      <t>à</t>
    </r>
    <r>
      <rPr>
        <sz val="5"/>
        <rFont val="Century Gothic"/>
        <family val="2"/>
      </rPr>
      <t>110</t>
    </r>
  </si>
  <si>
    <t>&gt; 160</t>
  </si>
  <si>
    <r>
      <t xml:space="preserve">&gt; 130 </t>
    </r>
    <r>
      <rPr>
        <sz val="5"/>
        <rFont val="Wingdings"/>
        <charset val="2"/>
      </rPr>
      <t>à</t>
    </r>
    <r>
      <rPr>
        <sz val="5"/>
        <rFont val="Century Gothic"/>
        <family val="2"/>
      </rPr>
      <t>160</t>
    </r>
  </si>
  <si>
    <r>
      <t xml:space="preserve">&gt; 110 </t>
    </r>
    <r>
      <rPr>
        <sz val="5"/>
        <rFont val="Wingdings"/>
        <charset val="2"/>
      </rPr>
      <t>à</t>
    </r>
    <r>
      <rPr>
        <sz val="5"/>
        <rFont val="Century Gothic"/>
        <family val="2"/>
      </rPr>
      <t>130</t>
    </r>
  </si>
  <si>
    <t>Su</t>
  </si>
  <si>
    <r>
      <t>i</t>
    </r>
    <r>
      <rPr>
        <vertAlign val="subscript"/>
        <sz val="5"/>
        <rFont val="Century Gothic"/>
        <family val="2"/>
      </rPr>
      <t>1</t>
    </r>
  </si>
  <si>
    <t>a</t>
  </si>
  <si>
    <t>Cantinole, soffitte, locali motore ascensore, cabine idriche, lavatoi comuni, centrali termiche, ed altri locali a stretto servizio delle residenze</t>
  </si>
  <si>
    <t>Autorimesse</t>
  </si>
  <si>
    <t>o</t>
  </si>
  <si>
    <t>singole</t>
  </si>
  <si>
    <t>collettive</t>
  </si>
  <si>
    <t>Androni di ingresso e porticati liberi</t>
  </si>
  <si>
    <t>Logge e balconi</t>
  </si>
  <si>
    <t>Snr</t>
  </si>
  <si>
    <t>b</t>
  </si>
  <si>
    <t>c</t>
  </si>
  <si>
    <t>d</t>
  </si>
  <si>
    <t>(7)</t>
  </si>
  <si>
    <t>(8)</t>
  </si>
  <si>
    <t>DESTINAZIONI</t>
  </si>
  <si>
    <t>Superfici netta di servizi ed accessori                                                  (mq)</t>
  </si>
  <si>
    <t>Su (art. 3)</t>
  </si>
  <si>
    <t>Superficie utile abitabile</t>
  </si>
  <si>
    <t>4=1+3</t>
  </si>
  <si>
    <t>Snr (art. 2)</t>
  </si>
  <si>
    <r>
      <t>Sc</t>
    </r>
    <r>
      <rPr>
        <sz val="5"/>
        <rFont val="Century Gothic"/>
        <family val="2"/>
      </rPr>
      <t xml:space="preserve"> (art. 2)</t>
    </r>
  </si>
  <si>
    <t>Snr priva di box</t>
  </si>
  <si>
    <t>Superficie ragguagliata</t>
  </si>
  <si>
    <t>Superficie complessiva</t>
  </si>
  <si>
    <t>(17)</t>
  </si>
  <si>
    <t>(18)</t>
  </si>
  <si>
    <t>(19)</t>
  </si>
  <si>
    <t>Sigla</t>
  </si>
  <si>
    <t>Denominazione</t>
  </si>
  <si>
    <t>Superficie                       (mq)</t>
  </si>
  <si>
    <t>60% Snr</t>
  </si>
  <si>
    <t>% incremento</t>
  </si>
  <si>
    <t xml:space="preserve">Intervalli di variabilità del rapporto percentuale                    Snr/Su x 100 </t>
  </si>
  <si>
    <t>Snr/Su x 100 =</t>
  </si>
  <si>
    <t>%</t>
  </si>
  <si>
    <t>(9)</t>
  </si>
  <si>
    <t>(10)</t>
  </si>
  <si>
    <t>(11)</t>
  </si>
  <si>
    <t>£ 50</t>
  </si>
  <si>
    <r>
      <t xml:space="preserve">&gt; 50 </t>
    </r>
    <r>
      <rPr>
        <sz val="5"/>
        <rFont val="Wingdings"/>
        <charset val="2"/>
      </rPr>
      <t>à</t>
    </r>
    <r>
      <rPr>
        <sz val="5"/>
        <rFont val="Century Gothic"/>
        <family val="2"/>
      </rPr>
      <t>75</t>
    </r>
  </si>
  <si>
    <r>
      <t xml:space="preserve">&gt; 75 </t>
    </r>
    <r>
      <rPr>
        <sz val="5"/>
        <rFont val="Wingdings"/>
        <charset val="2"/>
      </rPr>
      <t>à</t>
    </r>
    <r>
      <rPr>
        <sz val="5"/>
        <rFont val="Century Gothic"/>
        <family val="2"/>
      </rPr>
      <t>100</t>
    </r>
  </si>
  <si>
    <t>&gt; 100</t>
  </si>
  <si>
    <r>
      <t>i</t>
    </r>
    <r>
      <rPr>
        <vertAlign val="subscript"/>
        <sz val="5"/>
        <rFont val="Century Gothic"/>
        <family val="2"/>
      </rPr>
      <t>2</t>
    </r>
  </si>
  <si>
    <t>(12)</t>
  </si>
  <si>
    <t>(13)</t>
  </si>
  <si>
    <t>(14)</t>
  </si>
  <si>
    <r>
      <t>i</t>
    </r>
    <r>
      <rPr>
        <vertAlign val="subscript"/>
        <sz val="5"/>
        <rFont val="Century Gothic"/>
        <family val="2"/>
      </rPr>
      <t>3</t>
    </r>
  </si>
  <si>
    <t>Numero di caratteristiche</t>
  </si>
  <si>
    <t>Ipotesi che ricorre</t>
  </si>
  <si>
    <r>
      <t>St</t>
    </r>
    <r>
      <rPr>
        <sz val="5"/>
        <rFont val="Century Gothic"/>
        <family val="2"/>
      </rPr>
      <t xml:space="preserve"> (art. 2)</t>
    </r>
  </si>
  <si>
    <t>Superf. non residenziale</t>
  </si>
  <si>
    <t>Sn (art. 9)</t>
  </si>
  <si>
    <t>Sa (art. 9)</t>
  </si>
  <si>
    <t>Superficie accessori</t>
  </si>
  <si>
    <t>Classi di                                                      superficie                                                                   (mq)</t>
  </si>
  <si>
    <t>Alloggi                                                                    (n°)</t>
  </si>
  <si>
    <t>Superfici per servizi e accessori relativi alla parte residenziale (art. 2)</t>
  </si>
  <si>
    <r>
      <t>TABELLA 2</t>
    </r>
    <r>
      <rPr>
        <sz val="6"/>
        <rFont val="Century Gothic"/>
        <family val="2"/>
      </rPr>
      <t xml:space="preserve"> -</t>
    </r>
  </si>
  <si>
    <r>
      <t>TABELLA 1</t>
    </r>
    <r>
      <rPr>
        <sz val="6"/>
        <rFont val="Century Gothic"/>
        <family val="2"/>
      </rPr>
      <t xml:space="preserve"> - </t>
    </r>
  </si>
  <si>
    <t>Incremento per superficie utile abitabile (art. 5)</t>
  </si>
  <si>
    <r>
      <t>TABELLA 3</t>
    </r>
    <r>
      <rPr>
        <sz val="6"/>
        <rFont val="Century Gothic"/>
        <family val="2"/>
      </rPr>
      <t xml:space="preserve"> -</t>
    </r>
  </si>
  <si>
    <t>Incrementi per servizi ed accessori relativi alla parte residenziale (art.6)</t>
  </si>
  <si>
    <r>
      <t>TABELLA 4</t>
    </r>
    <r>
      <rPr>
        <sz val="6"/>
        <rFont val="Century Gothic"/>
        <family val="2"/>
      </rPr>
      <t xml:space="preserve"> -</t>
    </r>
  </si>
  <si>
    <t>Incremento per partico- lari caratteristiche (art.7)</t>
  </si>
  <si>
    <t>SUPERFICI RESIDENZIALI E RELATIVI SERVIZI                                   ED ACCESSORI</t>
  </si>
  <si>
    <t>SUPERFICI PER ATTIVITA’ TURISTICHE, COMMERCIALI E DIREZIONALI E RELATIVI ACCESSORI</t>
  </si>
  <si>
    <t>(20)</t>
  </si>
  <si>
    <t>(21)</t>
  </si>
  <si>
    <t>(22)</t>
  </si>
  <si>
    <t>i</t>
  </si>
  <si>
    <t>TOTALE INCREMENTI</t>
  </si>
  <si>
    <r>
      <t>I = I</t>
    </r>
    <r>
      <rPr>
        <vertAlign val="subscript"/>
        <sz val="5"/>
        <rFont val="Century Gothic"/>
        <family val="2"/>
      </rPr>
      <t>1</t>
    </r>
    <r>
      <rPr>
        <sz val="5"/>
        <rFont val="Century Gothic"/>
        <family val="2"/>
      </rPr>
      <t xml:space="preserve"> + I</t>
    </r>
    <r>
      <rPr>
        <vertAlign val="subscript"/>
        <sz val="5"/>
        <rFont val="Century Gothic"/>
        <family val="2"/>
      </rPr>
      <t>2</t>
    </r>
    <r>
      <rPr>
        <sz val="5"/>
        <rFont val="Century Gothic"/>
        <family val="2"/>
      </rPr>
      <t xml:space="preserve"> + I</t>
    </r>
    <r>
      <rPr>
        <vertAlign val="subscript"/>
        <sz val="5"/>
        <rFont val="Century Gothic"/>
        <family val="2"/>
      </rPr>
      <t>3</t>
    </r>
  </si>
  <si>
    <t>+</t>
  </si>
  <si>
    <t>Classe edificio</t>
  </si>
  <si>
    <t>M</t>
  </si>
  <si>
    <t>% maggio- razione</t>
  </si>
  <si>
    <t>(16)</t>
  </si>
  <si>
    <t>=</t>
  </si>
  <si>
    <r>
      <t xml:space="preserve">dati inerenti la determinazione della </t>
    </r>
    <r>
      <rPr>
        <b/>
        <u/>
        <sz val="5"/>
        <rFont val="Century Gothic"/>
        <family val="2"/>
      </rPr>
      <t>CLASSE</t>
    </r>
    <r>
      <rPr>
        <b/>
        <sz val="5"/>
        <rFont val="Century Gothic"/>
        <family val="2"/>
      </rPr>
      <t xml:space="preserve"> </t>
    </r>
    <r>
      <rPr>
        <sz val="5"/>
        <rFont val="Century Gothic"/>
        <family val="2"/>
      </rPr>
      <t>dell'edificio</t>
    </r>
  </si>
  <si>
    <r>
      <t xml:space="preserve">dati inerenti la determinazione del </t>
    </r>
    <r>
      <rPr>
        <b/>
        <u/>
        <sz val="5"/>
        <color indexed="18"/>
        <rFont val="Century Gothic"/>
        <family val="2"/>
      </rPr>
      <t>COSTO DI COSTRUZIONE</t>
    </r>
    <r>
      <rPr>
        <sz val="5"/>
        <color indexed="18"/>
        <rFont val="Century Gothic"/>
        <family val="2"/>
      </rPr>
      <t xml:space="preserve"> dell'edificio</t>
    </r>
  </si>
  <si>
    <t>A -</t>
  </si>
  <si>
    <t>B -</t>
  </si>
  <si>
    <t>C -</t>
  </si>
  <si>
    <t>Costo a mq di costruzione</t>
  </si>
  <si>
    <r>
      <t xml:space="preserve">Costo a mq di costruzione maggiorato     </t>
    </r>
    <r>
      <rPr>
        <b/>
        <sz val="8"/>
        <rFont val="Century Gothic"/>
        <family val="2"/>
      </rPr>
      <t>A</t>
    </r>
    <r>
      <rPr>
        <sz val="8"/>
        <rFont val="Century Gothic"/>
        <family val="2"/>
      </rPr>
      <t xml:space="preserve"> x (1+</t>
    </r>
    <r>
      <rPr>
        <b/>
        <sz val="8"/>
        <rFont val="Century Gothic"/>
        <family val="2"/>
      </rPr>
      <t>M</t>
    </r>
    <r>
      <rPr>
        <sz val="8"/>
        <rFont val="Century Gothic"/>
        <family val="2"/>
      </rPr>
      <t>/100)</t>
    </r>
  </si>
  <si>
    <r>
      <t>Costo di costruzione dell'edificio    (</t>
    </r>
    <r>
      <rPr>
        <b/>
        <sz val="8"/>
        <rFont val="Century Gothic"/>
        <family val="2"/>
      </rPr>
      <t>Sc</t>
    </r>
    <r>
      <rPr>
        <sz val="8"/>
        <rFont val="Century Gothic"/>
        <family val="2"/>
      </rPr>
      <t xml:space="preserve"> + </t>
    </r>
    <r>
      <rPr>
        <b/>
        <sz val="8"/>
        <rFont val="Century Gothic"/>
        <family val="2"/>
      </rPr>
      <t>St</t>
    </r>
    <r>
      <rPr>
        <sz val="8"/>
        <rFont val="Century Gothic"/>
        <family val="2"/>
      </rPr>
      <t xml:space="preserve">) x </t>
    </r>
    <r>
      <rPr>
        <b/>
        <sz val="8"/>
        <rFont val="Century Gothic"/>
        <family val="2"/>
      </rPr>
      <t>B</t>
    </r>
  </si>
  <si>
    <t>€/mq</t>
  </si>
  <si>
    <t>€uro</t>
  </si>
  <si>
    <t xml:space="preserve">il tecnico </t>
  </si>
  <si>
    <t>Comune di Vercelli</t>
  </si>
  <si>
    <t>Provincia di Vercelli</t>
  </si>
  <si>
    <t>TIPOLOGIA</t>
  </si>
  <si>
    <t>Unifam. - Bifamil.</t>
  </si>
  <si>
    <t>Condominiale</t>
  </si>
  <si>
    <t>CLASSE</t>
  </si>
  <si>
    <t>PERIMETRO</t>
  </si>
  <si>
    <t>Entro perimetro</t>
  </si>
  <si>
    <t>Fuori perimetro</t>
  </si>
  <si>
    <t>CARATT. %</t>
  </si>
  <si>
    <t>A1</t>
  </si>
  <si>
    <t>A2</t>
  </si>
  <si>
    <t>A3</t>
  </si>
  <si>
    <t>A4</t>
  </si>
  <si>
    <t>INDICE FONDIARIO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</si>
  <si>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</si>
  <si>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</si>
  <si>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</si>
  <si>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</si>
  <si>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</si>
  <si>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</si>
  <si>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</si>
  <si>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</si>
  <si>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</si>
  <si>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</si>
  <si>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</si>
  <si>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1 &lt;=  IF &lt;=2</t>
  </si>
  <si>
    <t>IF &lt; 1 mc/mq &gt;2</t>
  </si>
  <si>
    <t>ALIQUOTA</t>
  </si>
  <si>
    <t>IMPORTO</t>
  </si>
  <si>
    <t xml:space="preserve">   CAMPI DA INSERIRE</t>
  </si>
  <si>
    <t>Inserire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</si>
</sst>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0.0"/>
    <numFmt numFmtId="165" formatCode="#,##0.00_ ;\-#,##0.00\ "/>
  </numFmts>
  <fonts count="41" x14ac:knownFonts="1">
    <font>
      <sz val="10"/>
      <name val="Arial"/>
    </font>
    <font>
      <sz val="10"/>
      <name val="Arial"/>
      <family val="2"/>
    </font>
    <font>
      <sz val="22"/>
      <name val="Century Gothic"/>
      <family val="2"/>
    </font>
    <font>
      <sz val="12"/>
      <name val="Arial"/>
      <family val="2"/>
    </font>
    <font>
      <sz val="14"/>
      <name val="Century Gothic"/>
      <family val="2"/>
    </font>
    <font>
      <sz val="5"/>
      <name val="Century Gothic"/>
      <family val="2"/>
    </font>
    <font>
      <b/>
      <sz val="5"/>
      <name val="Century Gothic"/>
      <family val="2"/>
    </font>
    <font>
      <sz val="5"/>
      <name val="Symbol"/>
      <family val="1"/>
      <charset val="2"/>
    </font>
    <font>
      <sz val="5"/>
      <name val="Wingdings"/>
      <charset val="2"/>
    </font>
    <font>
      <b/>
      <i/>
      <sz val="5"/>
      <name val="Century Gothic"/>
      <family val="2"/>
    </font>
    <font>
      <i/>
      <sz val="4"/>
      <name val="Century Gothic"/>
      <family val="2"/>
    </font>
    <font>
      <vertAlign val="subscript"/>
      <sz val="5"/>
      <name val="Century Gothic"/>
      <family val="2"/>
    </font>
    <font>
      <sz val="10"/>
      <name val="Century Gothic"/>
      <family val="2"/>
    </font>
    <font>
      <sz val="6"/>
      <name val="Century Gothic"/>
      <family val="2"/>
    </font>
    <font>
      <i/>
      <sz val="5"/>
      <name val="Century Gothic"/>
      <family val="2"/>
    </font>
    <font>
      <b/>
      <sz val="6"/>
      <name val="Century Gothic"/>
      <family val="2"/>
    </font>
    <font>
      <sz val="5"/>
      <color indexed="18"/>
      <name val="Century Gothic"/>
      <family val="2"/>
    </font>
    <font>
      <sz val="8"/>
      <color indexed="18"/>
      <name val="Tahoma"/>
      <family val="2"/>
    </font>
    <font>
      <b/>
      <i/>
      <sz val="5"/>
      <color indexed="18"/>
      <name val="Century Gothic"/>
      <family val="2"/>
    </font>
    <font>
      <i/>
      <sz val="6"/>
      <name val="Century Gothic"/>
      <family val="2"/>
    </font>
    <font>
      <b/>
      <sz val="5"/>
      <color indexed="81"/>
      <name val="Wingdings"/>
      <charset val="2"/>
    </font>
    <font>
      <sz val="5"/>
      <color indexed="10"/>
      <name val="Century Gothic"/>
      <family val="2"/>
    </font>
    <font>
      <sz val="7"/>
      <name val="Arial"/>
      <family val="2"/>
    </font>
    <font>
      <sz val="10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sz val="5"/>
      <color indexed="9"/>
      <name val="Century Gothic"/>
      <family val="2"/>
    </font>
    <font>
      <sz val="8"/>
      <color indexed="9"/>
      <name val="Arial"/>
      <family val="2"/>
    </font>
    <font>
      <sz val="10"/>
      <color indexed="18"/>
      <name val="Arial"/>
      <family val="2"/>
    </font>
    <font>
      <b/>
      <sz val="9"/>
      <color indexed="9"/>
      <name val="Arial"/>
      <family val="2"/>
    </font>
    <font>
      <b/>
      <u/>
      <sz val="5"/>
      <name val="Century Gothic"/>
      <family val="2"/>
    </font>
    <font>
      <b/>
      <u/>
      <sz val="5"/>
      <color indexed="18"/>
      <name val="Century Gothic"/>
      <family val="2"/>
    </font>
    <font>
      <sz val="8"/>
      <color indexed="23"/>
      <name val="Wingdings"/>
      <charset val="2"/>
    </font>
    <font>
      <sz val="8"/>
      <name val="Century Gothic"/>
      <family val="2"/>
    </font>
    <font>
      <b/>
      <sz val="8"/>
      <name val="Century Gothic"/>
      <family val="2"/>
    </font>
    <font>
      <sz val="20"/>
      <name val="Century Gothic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/>
      <bottom/>
      <diagonal/>
    </border>
    <border>
      <left style="hair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56"/>
      </left>
      <right/>
      <top style="hair">
        <color indexed="56"/>
      </top>
      <bottom style="hair">
        <color indexed="18"/>
      </bottom>
      <diagonal/>
    </border>
    <border>
      <left/>
      <right/>
      <top style="hair">
        <color indexed="56"/>
      </top>
      <bottom style="hair">
        <color indexed="18"/>
      </bottom>
      <diagonal/>
    </border>
    <border>
      <left style="hair">
        <color indexed="56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56"/>
      </left>
      <right/>
      <top style="hair">
        <color indexed="18"/>
      </top>
      <bottom style="hair">
        <color indexed="56"/>
      </bottom>
      <diagonal/>
    </border>
    <border>
      <left/>
      <right/>
      <top style="hair">
        <color indexed="18"/>
      </top>
      <bottom style="hair">
        <color indexed="56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/>
      <top/>
      <bottom/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0" fillId="5" borderId="40" xfId="0" applyFill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36" fillId="7" borderId="40" xfId="0" applyFont="1" applyFill="1" applyBorder="1" applyAlignment="1">
      <alignment horizontal="center"/>
    </xf>
    <xf numFmtId="2" fontId="36" fillId="7" borderId="40" xfId="0" applyNumberFormat="1" applyFont="1" applyFill="1" applyBorder="1" applyAlignment="1">
      <alignment horizontal="center"/>
    </xf>
    <xf numFmtId="0" fontId="37" fillId="0" borderId="0" xfId="0" applyFont="1"/>
    <xf numFmtId="44" fontId="38" fillId="6" borderId="40" xfId="0" applyNumberFormat="1" applyFont="1" applyFill="1" applyBorder="1" applyAlignment="1">
      <alignment horizontal="center"/>
    </xf>
    <xf numFmtId="10" fontId="39" fillId="6" borderId="40" xfId="0" applyNumberFormat="1" applyFont="1" applyFill="1" applyBorder="1" applyAlignment="1">
      <alignment horizontal="center"/>
    </xf>
    <xf numFmtId="44" fontId="36" fillId="6" borderId="40" xfId="0" applyNumberFormat="1" applyFont="1" applyFill="1" applyBorder="1"/>
    <xf numFmtId="0" fontId="0" fillId="5" borderId="40" xfId="0" applyFill="1" applyBorder="1" applyAlignment="1" applyProtection="1">
      <alignment horizontal="center"/>
      <protection locked="0"/>
    </xf>
    <xf numFmtId="0" fontId="36" fillId="5" borderId="40" xfId="0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Protection="1"/>
    <xf numFmtId="0" fontId="5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Protection="1"/>
    <xf numFmtId="2" fontId="12" fillId="0" borderId="0" xfId="0" applyNumberFormat="1" applyFont="1" applyBorder="1" applyAlignment="1" applyProtection="1">
      <alignment horizontal="center"/>
    </xf>
    <xf numFmtId="0" fontId="12" fillId="0" borderId="0" xfId="0" applyFont="1" applyBorder="1" applyProtection="1"/>
    <xf numFmtId="0" fontId="13" fillId="0" borderId="0" xfId="0" applyFont="1" applyProtection="1"/>
    <xf numFmtId="0" fontId="13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6" fillId="0" borderId="0" xfId="0" applyFont="1" applyProtection="1"/>
    <xf numFmtId="0" fontId="26" fillId="0" borderId="0" xfId="0" applyFont="1" applyBorder="1" applyProtection="1"/>
    <xf numFmtId="0" fontId="26" fillId="0" borderId="0" xfId="0" applyFont="1" applyFill="1" applyProtection="1"/>
    <xf numFmtId="0" fontId="34" fillId="0" borderId="4" xfId="0" applyFont="1" applyBorder="1" applyAlignment="1" applyProtection="1">
      <alignment horizontal="right"/>
    </xf>
    <xf numFmtId="0" fontId="33" fillId="0" borderId="5" xfId="0" applyFont="1" applyBorder="1" applyAlignment="1" applyProtection="1">
      <alignment horizontal="left"/>
    </xf>
    <xf numFmtId="0" fontId="5" fillId="0" borderId="5" xfId="0" applyFont="1" applyBorder="1" applyProtection="1"/>
    <xf numFmtId="0" fontId="12" fillId="0" borderId="0" xfId="0" applyFont="1" applyAlignment="1" applyProtection="1">
      <alignment horizontal="right"/>
    </xf>
    <xf numFmtId="0" fontId="12" fillId="0" borderId="6" xfId="0" applyFont="1" applyBorder="1" applyProtection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0" fontId="32" fillId="2" borderId="2" xfId="0" applyFont="1" applyFill="1" applyBorder="1" applyAlignment="1" applyProtection="1">
      <alignment horizontal="right" vertical="center"/>
      <protection locked="0"/>
    </xf>
    <xf numFmtId="0" fontId="32" fillId="2" borderId="3" xfId="0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2" fontId="22" fillId="5" borderId="1" xfId="0" applyNumberFormat="1" applyFont="1" applyFill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2" fontId="25" fillId="0" borderId="1" xfId="0" applyNumberFormat="1" applyFont="1" applyBorder="1" applyAlignment="1" applyProtection="1">
      <alignment vertical="center"/>
    </xf>
    <xf numFmtId="2" fontId="22" fillId="0" borderId="1" xfId="0" applyNumberFormat="1" applyFont="1" applyBorder="1" applyAlignment="1" applyProtection="1">
      <alignment vertical="center"/>
    </xf>
    <xf numFmtId="164" fontId="23" fillId="0" borderId="9" xfId="0" applyNumberFormat="1" applyFont="1" applyBorder="1" applyProtection="1"/>
    <xf numFmtId="164" fontId="23" fillId="0" borderId="10" xfId="0" applyNumberFormat="1" applyFont="1" applyBorder="1" applyProtection="1"/>
    <xf numFmtId="164" fontId="23" fillId="0" borderId="2" xfId="0" applyNumberFormat="1" applyFont="1" applyBorder="1" applyProtection="1"/>
    <xf numFmtId="164" fontId="23" fillId="0" borderId="11" xfId="0" applyNumberFormat="1" applyFont="1" applyBorder="1" applyProtection="1"/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 textRotation="90"/>
    </xf>
    <xf numFmtId="0" fontId="16" fillId="0" borderId="13" xfId="0" applyFont="1" applyBorder="1" applyAlignment="1" applyProtection="1">
      <alignment horizontal="center" vertical="center" textRotation="90"/>
    </xf>
    <xf numFmtId="0" fontId="16" fillId="0" borderId="14" xfId="0" applyFont="1" applyBorder="1" applyAlignment="1" applyProtection="1">
      <alignment horizontal="center" vertical="center" textRotation="90"/>
    </xf>
    <xf numFmtId="2" fontId="24" fillId="2" borderId="15" xfId="0" applyNumberFormat="1" applyFont="1" applyFill="1" applyBorder="1" applyProtection="1"/>
    <xf numFmtId="2" fontId="24" fillId="2" borderId="16" xfId="0" applyNumberFormat="1" applyFont="1" applyFill="1" applyBorder="1" applyProtection="1"/>
    <xf numFmtId="2" fontId="24" fillId="2" borderId="17" xfId="0" applyNumberFormat="1" applyFont="1" applyFill="1" applyBorder="1" applyProtection="1"/>
    <xf numFmtId="2" fontId="24" fillId="2" borderId="18" xfId="0" applyNumberFormat="1" applyFont="1" applyFill="1" applyBorder="1" applyProtection="1"/>
    <xf numFmtId="2" fontId="24" fillId="2" borderId="19" xfId="0" applyNumberFormat="1" applyFont="1" applyFill="1" applyBorder="1" applyProtection="1"/>
    <xf numFmtId="2" fontId="24" fillId="2" borderId="20" xfId="0" applyNumberFormat="1" applyFont="1" applyFill="1" applyBorder="1" applyProtection="1"/>
    <xf numFmtId="2" fontId="24" fillId="2" borderId="35" xfId="0" applyNumberFormat="1" applyFont="1" applyFill="1" applyBorder="1" applyAlignment="1" applyProtection="1">
      <alignment horizontal="right"/>
    </xf>
    <xf numFmtId="2" fontId="24" fillId="2" borderId="22" xfId="0" applyNumberFormat="1" applyFont="1" applyFill="1" applyBorder="1" applyAlignment="1" applyProtection="1">
      <alignment horizontal="right"/>
    </xf>
    <xf numFmtId="2" fontId="24" fillId="2" borderId="38" xfId="0" applyNumberFormat="1" applyFont="1" applyFill="1" applyBorder="1" applyAlignment="1" applyProtection="1">
      <alignment horizontal="right"/>
    </xf>
    <xf numFmtId="2" fontId="24" fillId="2" borderId="37" xfId="0" applyNumberFormat="1" applyFont="1" applyFill="1" applyBorder="1" applyAlignment="1" applyProtection="1">
      <alignment horizontal="right"/>
    </xf>
    <xf numFmtId="2" fontId="24" fillId="2" borderId="21" xfId="0" applyNumberFormat="1" applyFont="1" applyFill="1" applyBorder="1" applyAlignment="1" applyProtection="1">
      <alignment horizontal="right"/>
    </xf>
    <xf numFmtId="2" fontId="24" fillId="2" borderId="39" xfId="0" applyNumberFormat="1" applyFont="1" applyFill="1" applyBorder="1" applyAlignment="1" applyProtection="1">
      <alignment horizontal="right"/>
    </xf>
    <xf numFmtId="2" fontId="24" fillId="2" borderId="23" xfId="0" applyNumberFormat="1" applyFont="1" applyFill="1" applyBorder="1" applyProtection="1"/>
    <xf numFmtId="0" fontId="18" fillId="2" borderId="35" xfId="0" applyFont="1" applyFill="1" applyBorder="1" applyProtection="1"/>
    <xf numFmtId="0" fontId="18" fillId="2" borderId="22" xfId="0" applyFont="1" applyFill="1" applyBorder="1" applyProtection="1"/>
    <xf numFmtId="49" fontId="14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top"/>
    </xf>
    <xf numFmtId="0" fontId="5" fillId="0" borderId="8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164" fontId="3" fillId="0" borderId="9" xfId="0" applyNumberFormat="1" applyFont="1" applyBorder="1" applyProtection="1"/>
    <xf numFmtId="164" fontId="3" fillId="0" borderId="10" xfId="0" applyNumberFormat="1" applyFont="1" applyBorder="1" applyProtection="1"/>
    <xf numFmtId="164" fontId="3" fillId="0" borderId="2" xfId="0" applyNumberFormat="1" applyFont="1" applyBorder="1" applyProtection="1"/>
    <xf numFmtId="164" fontId="3" fillId="0" borderId="11" xfId="0" applyNumberFormat="1" applyFont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49" fontId="10" fillId="0" borderId="1" xfId="0" applyNumberFormat="1" applyFont="1" applyBorder="1" applyAlignment="1" applyProtection="1">
      <alignment horizontal="center"/>
    </xf>
    <xf numFmtId="0" fontId="6" fillId="0" borderId="24" xfId="0" applyFont="1" applyBorder="1" applyAlignment="1" applyProtection="1">
      <alignment vertical="top"/>
    </xf>
    <xf numFmtId="0" fontId="5" fillId="0" borderId="24" xfId="0" applyFont="1" applyBorder="1" applyAlignment="1" applyProtection="1">
      <alignment vertical="top"/>
    </xf>
    <xf numFmtId="9" fontId="23" fillId="0" borderId="26" xfId="2" applyFont="1" applyBorder="1" applyProtection="1"/>
    <xf numFmtId="2" fontId="23" fillId="0" borderId="29" xfId="0" applyNumberFormat="1" applyFont="1" applyBorder="1" applyAlignment="1" applyProtection="1">
      <alignment horizontal="center"/>
    </xf>
    <xf numFmtId="2" fontId="23" fillId="0" borderId="30" xfId="0" applyNumberFormat="1" applyFont="1" applyBorder="1" applyAlignment="1" applyProtection="1">
      <alignment horizontal="center"/>
    </xf>
    <xf numFmtId="2" fontId="23" fillId="0" borderId="31" xfId="0" applyNumberFormat="1" applyFont="1" applyBorder="1" applyAlignment="1" applyProtection="1">
      <alignment horizontal="center"/>
    </xf>
    <xf numFmtId="2" fontId="23" fillId="0" borderId="32" xfId="0" applyNumberFormat="1" applyFont="1" applyBorder="1" applyAlignment="1" applyProtection="1">
      <alignment horizontal="center"/>
    </xf>
    <xf numFmtId="2" fontId="23" fillId="0" borderId="33" xfId="0" applyNumberFormat="1" applyFont="1" applyBorder="1" applyAlignment="1" applyProtection="1">
      <alignment horizontal="center"/>
    </xf>
    <xf numFmtId="2" fontId="23" fillId="0" borderId="34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28" fillId="2" borderId="36" xfId="0" applyNumberFormat="1" applyFont="1" applyFill="1" applyBorder="1" applyProtection="1"/>
    <xf numFmtId="2" fontId="28" fillId="2" borderId="0" xfId="0" applyNumberFormat="1" applyFont="1" applyFill="1" applyBorder="1" applyProtection="1"/>
    <xf numFmtId="2" fontId="28" fillId="2" borderId="37" xfId="0" applyNumberFormat="1" applyFont="1" applyFill="1" applyBorder="1" applyProtection="1"/>
    <xf numFmtId="2" fontId="28" fillId="2" borderId="21" xfId="0" applyNumberFormat="1" applyFont="1" applyFill="1" applyBorder="1" applyProtection="1"/>
    <xf numFmtId="0" fontId="26" fillId="0" borderId="0" xfId="0" applyFont="1" applyBorder="1" applyProtection="1"/>
    <xf numFmtId="0" fontId="29" fillId="3" borderId="0" xfId="0" applyFont="1" applyFill="1" applyAlignment="1" applyProtection="1">
      <alignment horizontal="center" vertical="center"/>
    </xf>
    <xf numFmtId="0" fontId="9" fillId="0" borderId="9" xfId="0" applyFont="1" applyBorder="1" applyProtection="1"/>
    <xf numFmtId="0" fontId="9" fillId="0" borderId="0" xfId="0" applyFont="1" applyBorder="1" applyProtection="1"/>
    <xf numFmtId="0" fontId="9" fillId="0" borderId="10" xfId="0" applyFont="1" applyBorder="1" applyProtection="1"/>
    <xf numFmtId="2" fontId="23" fillId="0" borderId="9" xfId="0" applyNumberFormat="1" applyFont="1" applyBorder="1" applyProtection="1"/>
    <xf numFmtId="2" fontId="23" fillId="0" borderId="0" xfId="0" applyNumberFormat="1" applyFont="1" applyBorder="1" applyProtection="1"/>
    <xf numFmtId="2" fontId="23" fillId="0" borderId="10" xfId="0" applyNumberFormat="1" applyFont="1" applyBorder="1" applyProtection="1"/>
    <xf numFmtId="2" fontId="23" fillId="0" borderId="2" xfId="0" applyNumberFormat="1" applyFont="1" applyBorder="1" applyProtection="1"/>
    <xf numFmtId="2" fontId="23" fillId="0" borderId="3" xfId="0" applyNumberFormat="1" applyFont="1" applyBorder="1" applyProtection="1"/>
    <xf numFmtId="2" fontId="23" fillId="0" borderId="11" xfId="0" applyNumberFormat="1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2" fontId="22" fillId="0" borderId="27" xfId="0" applyNumberFormat="1" applyFont="1" applyBorder="1" applyAlignment="1" applyProtection="1">
      <alignment horizontal="center" vertical="center"/>
    </xf>
    <xf numFmtId="2" fontId="22" fillId="0" borderId="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23" fillId="0" borderId="7" xfId="0" applyFont="1" applyBorder="1" applyAlignment="1" applyProtection="1">
      <alignment horizontal="center"/>
    </xf>
    <xf numFmtId="0" fontId="23" fillId="0" borderId="8" xfId="0" applyFont="1" applyBorder="1" applyAlignment="1" applyProtection="1">
      <alignment horizontal="center"/>
    </xf>
    <xf numFmtId="0" fontId="23" fillId="0" borderId="2" xfId="0" applyFont="1" applyBorder="1" applyAlignment="1" applyProtection="1">
      <alignment horizontal="center"/>
    </xf>
    <xf numFmtId="0" fontId="23" fillId="0" borderId="11" xfId="0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vertical="top"/>
    </xf>
    <xf numFmtId="164" fontId="5" fillId="0" borderId="8" xfId="0" applyNumberFormat="1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center" vertical="center"/>
    </xf>
    <xf numFmtId="2" fontId="22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</xf>
    <xf numFmtId="164" fontId="22" fillId="0" borderId="3" xfId="0" applyNumberFormat="1" applyFont="1" applyBorder="1" applyAlignment="1" applyProtection="1">
      <alignment horizontal="center"/>
    </xf>
    <xf numFmtId="164" fontId="22" fillId="0" borderId="1" xfId="0" applyNumberFormat="1" applyFont="1" applyBorder="1" applyAlignment="1" applyProtection="1">
      <alignment horizontal="center" vertical="center"/>
    </xf>
    <xf numFmtId="49" fontId="10" fillId="0" borderId="24" xfId="0" applyNumberFormat="1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/>
    </xf>
    <xf numFmtId="0" fontId="9" fillId="0" borderId="29" xfId="0" applyFont="1" applyBorder="1" applyProtection="1"/>
    <xf numFmtId="0" fontId="9" fillId="0" borderId="30" xfId="0" applyFont="1" applyBorder="1" applyProtection="1"/>
    <xf numFmtId="0" fontId="9" fillId="0" borderId="31" xfId="0" applyFont="1" applyBorder="1" applyProtection="1"/>
    <xf numFmtId="2" fontId="22" fillId="5" borderId="1" xfId="0" applyNumberFormat="1" applyFont="1" applyFill="1" applyBorder="1" applyProtection="1">
      <protection locked="0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center" vertical="center" textRotation="90"/>
    </xf>
    <xf numFmtId="0" fontId="5" fillId="0" borderId="25" xfId="0" applyFont="1" applyBorder="1" applyAlignment="1" applyProtection="1">
      <alignment horizontal="center" vertical="center" textRotation="90"/>
    </xf>
    <xf numFmtId="0" fontId="5" fillId="0" borderId="10" xfId="0" applyFont="1" applyBorder="1" applyAlignment="1" applyProtection="1">
      <alignment horizontal="center" vertical="center" textRotation="90"/>
    </xf>
    <xf numFmtId="0" fontId="5" fillId="0" borderId="26" xfId="0" applyFont="1" applyBorder="1" applyAlignment="1" applyProtection="1">
      <alignment horizontal="center" vertical="center" textRotation="90"/>
    </xf>
    <xf numFmtId="0" fontId="5" fillId="0" borderId="24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40" fillId="5" borderId="41" xfId="0" applyFont="1" applyFill="1" applyBorder="1" applyAlignment="1" applyProtection="1">
      <alignment horizontal="center" vertical="center"/>
      <protection locked="0"/>
    </xf>
    <xf numFmtId="0" fontId="40" fillId="5" borderId="42" xfId="0" applyFont="1" applyFill="1" applyBorder="1" applyAlignment="1" applyProtection="1">
      <alignment horizontal="center" vertical="center"/>
      <protection locked="0"/>
    </xf>
    <xf numFmtId="0" fontId="40" fillId="5" borderId="43" xfId="0" applyFont="1" applyFill="1" applyBorder="1" applyAlignment="1" applyProtection="1">
      <alignment horizontal="center" vertical="center"/>
      <protection locked="0"/>
    </xf>
    <xf numFmtId="0" fontId="33" fillId="0" borderId="5" xfId="0" applyFont="1" applyBorder="1" applyProtection="1"/>
    <xf numFmtId="0" fontId="33" fillId="0" borderId="27" xfId="0" applyFont="1" applyBorder="1" applyProtection="1"/>
    <xf numFmtId="165" fontId="12" fillId="0" borderId="41" xfId="1" applyNumberFormat="1" applyFont="1" applyBorder="1" applyAlignment="1" applyProtection="1">
      <alignment horizontal="right"/>
    </xf>
    <xf numFmtId="165" fontId="12" fillId="0" borderId="42" xfId="1" applyNumberFormat="1" applyFont="1" applyBorder="1" applyAlignment="1" applyProtection="1">
      <alignment horizontal="right"/>
    </xf>
    <xf numFmtId="165" fontId="12" fillId="0" borderId="43" xfId="1" applyNumberFormat="1" applyFont="1" applyBorder="1" applyAlignment="1" applyProtection="1">
      <alignment horizontal="right"/>
    </xf>
    <xf numFmtId="165" fontId="23" fillId="0" borderId="41" xfId="1" applyNumberFormat="1" applyFont="1" applyBorder="1" applyAlignment="1" applyProtection="1">
      <alignment horizontal="right"/>
    </xf>
    <xf numFmtId="165" fontId="23" fillId="0" borderId="42" xfId="1" applyNumberFormat="1" applyFont="1" applyBorder="1" applyAlignment="1" applyProtection="1">
      <alignment horizontal="right"/>
    </xf>
    <xf numFmtId="165" fontId="23" fillId="0" borderId="43" xfId="1" applyNumberFormat="1" applyFont="1" applyBorder="1" applyAlignment="1" applyProtection="1">
      <alignment horizontal="right"/>
    </xf>
    <xf numFmtId="165" fontId="23" fillId="0" borderId="4" xfId="1" applyNumberFormat="1" applyFont="1" applyBorder="1" applyProtection="1"/>
    <xf numFmtId="165" fontId="23" fillId="0" borderId="5" xfId="1" applyNumberFormat="1" applyFont="1" applyBorder="1" applyProtection="1"/>
    <xf numFmtId="165" fontId="23" fillId="0" borderId="27" xfId="1" applyNumberFormat="1" applyFont="1" applyBorder="1" applyProtection="1"/>
    <xf numFmtId="0" fontId="15" fillId="0" borderId="0" xfId="0" applyFont="1" applyBorder="1" applyAlignment="1" applyProtection="1">
      <alignment horizontal="right"/>
    </xf>
    <xf numFmtId="0" fontId="13" fillId="0" borderId="0" xfId="0" applyFont="1" applyBorder="1" applyProtection="1"/>
    <xf numFmtId="0" fontId="22" fillId="5" borderId="1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Protection="1"/>
    <xf numFmtId="0" fontId="18" fillId="0" borderId="22" xfId="0" applyFont="1" applyBorder="1" applyProtection="1"/>
    <xf numFmtId="2" fontId="28" fillId="0" borderId="36" xfId="0" applyNumberFormat="1" applyFont="1" applyBorder="1" applyProtection="1"/>
    <xf numFmtId="2" fontId="28" fillId="0" borderId="0" xfId="0" applyNumberFormat="1" applyFont="1" applyBorder="1" applyProtection="1"/>
    <xf numFmtId="2" fontId="28" fillId="0" borderId="37" xfId="0" applyNumberFormat="1" applyFont="1" applyBorder="1" applyProtection="1"/>
    <xf numFmtId="2" fontId="28" fillId="0" borderId="21" xfId="0" applyNumberFormat="1" applyFont="1" applyBorder="1" applyProtection="1"/>
  </cellXfs>
  <cellStyles count="3">
    <cellStyle name="Euro" xfId="1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23</xdr:row>
      <xdr:rowOff>104775</xdr:rowOff>
    </xdr:from>
    <xdr:to>
      <xdr:col>28</xdr:col>
      <xdr:colOff>0</xdr:colOff>
      <xdr:row>33</xdr:row>
      <xdr:rowOff>66675</xdr:rowOff>
    </xdr:to>
    <xdr:sp macro="" textlink="">
      <xdr:nvSpPr>
        <xdr:cNvPr id="1041" name="Line 8"/>
        <xdr:cNvSpPr>
          <a:spLocks noChangeShapeType="1"/>
        </xdr:cNvSpPr>
      </xdr:nvSpPr>
      <xdr:spPr bwMode="auto">
        <a:xfrm>
          <a:off x="5334000" y="3600450"/>
          <a:ext cx="0" cy="12477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28</xdr:col>
      <xdr:colOff>0</xdr:colOff>
      <xdr:row>38</xdr:row>
      <xdr:rowOff>114300</xdr:rowOff>
    </xdr:from>
    <xdr:to>
      <xdr:col>28</xdr:col>
      <xdr:colOff>0</xdr:colOff>
      <xdr:row>53</xdr:row>
      <xdr:rowOff>76200</xdr:rowOff>
    </xdr:to>
    <xdr:sp macro="" textlink="">
      <xdr:nvSpPr>
        <xdr:cNvPr id="1042" name="Line 9"/>
        <xdr:cNvSpPr>
          <a:spLocks noChangeShapeType="1"/>
        </xdr:cNvSpPr>
      </xdr:nvSpPr>
      <xdr:spPr bwMode="auto">
        <a:xfrm>
          <a:off x="5334000" y="5562600"/>
          <a:ext cx="0" cy="1914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1</xdr:col>
      <xdr:colOff>152400</xdr:colOff>
      <xdr:row>0</xdr:row>
      <xdr:rowOff>141368</xdr:rowOff>
    </xdr:from>
    <xdr:to>
      <xdr:col>6</xdr:col>
      <xdr:colOff>76200</xdr:colOff>
      <xdr:row>4</xdr:row>
      <xdr:rowOff>47625</xdr:rowOff>
    </xdr:to>
    <xdr:pic>
      <xdr:nvPicPr>
        <xdr:cNvPr id="5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41368"/>
          <a:ext cx="876300" cy="830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35"/>
  <sheetViews>
    <sheetView showGridLines="0" tabSelected="1" topLeftCell="A43" workbookViewId="0">
      <selection activeCell="AV69" sqref="AV69"/>
    </sheetView>
  </sheetViews>
  <sheetFormatPr defaultColWidth="2.85546875" defaultRowHeight="8.25" x14ac:dyDescent="0.15"/>
  <cols>
    <col min="1" max="1" width="2.85546875" style="1" customWidth="1"/>
    <col min="2" max="2" width="2.85546875" style="2" customWidth="1"/>
    <col min="3" max="9" width="2.85546875" style="1"/>
    <col min="10" max="10" width="2.85546875" style="1" customWidth="1"/>
    <col min="11" max="67" width="2.85546875" style="1"/>
    <col min="68" max="68" width="11" style="1" customWidth="1"/>
    <col min="69" max="16384" width="2.85546875" style="1"/>
  </cols>
  <sheetData>
    <row r="1" spans="1:34" ht="18.75" customHeight="1" x14ac:dyDescent="0.15">
      <c r="A1" s="16"/>
      <c r="B1" s="17"/>
      <c r="C1" s="16"/>
      <c r="D1" s="16"/>
      <c r="E1" s="16"/>
      <c r="F1" s="16"/>
      <c r="G1" s="16"/>
      <c r="H1" s="91" t="s">
        <v>108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ht="17.25" customHeight="1" x14ac:dyDescent="0.15">
      <c r="A2" s="18"/>
      <c r="B2" s="17"/>
      <c r="C2" s="16"/>
      <c r="D2" s="16"/>
      <c r="E2" s="16"/>
      <c r="F2" s="16"/>
      <c r="G2" s="16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19"/>
      <c r="X2" s="16"/>
      <c r="Y2" s="92" t="s">
        <v>0</v>
      </c>
      <c r="Z2" s="93"/>
      <c r="AA2" s="93"/>
      <c r="AB2" s="93"/>
      <c r="AC2" s="93"/>
      <c r="AD2" s="93"/>
      <c r="AE2" s="93"/>
      <c r="AF2" s="94"/>
      <c r="AG2" s="20"/>
      <c r="AH2" s="16"/>
    </row>
    <row r="3" spans="1:34" ht="19.5" customHeight="1" x14ac:dyDescent="0.25">
      <c r="A3" s="18"/>
      <c r="B3" s="17"/>
      <c r="C3" s="16"/>
      <c r="D3" s="16"/>
      <c r="E3" s="16"/>
      <c r="F3" s="16"/>
      <c r="G3" s="16"/>
      <c r="H3" s="95" t="s">
        <v>109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9"/>
      <c r="X3" s="16"/>
      <c r="Y3" s="96"/>
      <c r="Z3" s="97"/>
      <c r="AA3" s="97"/>
      <c r="AB3" s="97"/>
      <c r="AC3" s="97"/>
      <c r="AD3" s="97"/>
      <c r="AE3" s="97"/>
      <c r="AF3" s="98"/>
      <c r="AG3" s="21"/>
      <c r="AH3" s="16"/>
    </row>
    <row r="4" spans="1:34" ht="17.25" customHeight="1" x14ac:dyDescent="0.15">
      <c r="A4" s="16"/>
      <c r="B4" s="17"/>
      <c r="C4" s="16"/>
      <c r="D4" s="16"/>
      <c r="E4" s="16"/>
      <c r="F4" s="16"/>
      <c r="G4" s="16"/>
      <c r="H4" s="16"/>
      <c r="I4" s="21"/>
      <c r="J4" s="22"/>
      <c r="K4" s="22"/>
      <c r="L4" s="22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9"/>
      <c r="Z4" s="100"/>
      <c r="AA4" s="100"/>
      <c r="AB4" s="100"/>
      <c r="AC4" s="100"/>
      <c r="AD4" s="100"/>
      <c r="AE4" s="100"/>
      <c r="AF4" s="101"/>
      <c r="AG4" s="21"/>
      <c r="AH4" s="16"/>
    </row>
    <row r="5" spans="1:34" ht="12.75" customHeight="1" x14ac:dyDescent="0.15">
      <c r="A5" s="16"/>
      <c r="B5" s="17"/>
      <c r="C5" s="16"/>
      <c r="D5" s="16"/>
      <c r="E5" s="16"/>
      <c r="F5" s="16"/>
      <c r="G5" s="16"/>
      <c r="H5" s="16"/>
      <c r="I5" s="21"/>
      <c r="J5" s="22"/>
      <c r="K5" s="22"/>
      <c r="L5" s="22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2.75" customHeight="1" x14ac:dyDescent="0.1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34" ht="12.75" customHeight="1" x14ac:dyDescent="0.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34" ht="10.5" customHeight="1" x14ac:dyDescent="0.15">
      <c r="A8" s="16"/>
      <c r="B8" s="17"/>
      <c r="C8" s="16"/>
      <c r="D8" s="16"/>
      <c r="E8" s="16"/>
      <c r="F8" s="16"/>
      <c r="G8" s="16"/>
      <c r="H8" s="16"/>
      <c r="I8" s="21"/>
      <c r="J8" s="22"/>
      <c r="K8" s="22"/>
      <c r="L8" s="22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ht="10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0.5" customHeight="1" x14ac:dyDescent="0.15">
      <c r="A10" s="188" t="s">
        <v>77</v>
      </c>
      <c r="B10" s="188"/>
      <c r="C10" s="188"/>
      <c r="D10" s="189" t="s">
        <v>78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s="3" customFormat="1" ht="10.5" customHeight="1" x14ac:dyDescent="0.2">
      <c r="A11" s="90" t="s">
        <v>73</v>
      </c>
      <c r="B11" s="90"/>
      <c r="C11" s="90"/>
      <c r="D11" s="90"/>
      <c r="E11" s="90" t="s">
        <v>74</v>
      </c>
      <c r="F11" s="90"/>
      <c r="G11" s="90"/>
      <c r="H11" s="90"/>
      <c r="I11" s="90" t="s">
        <v>2</v>
      </c>
      <c r="J11" s="90"/>
      <c r="K11" s="90"/>
      <c r="L11" s="90"/>
      <c r="M11" s="90"/>
      <c r="N11" s="90" t="s">
        <v>5</v>
      </c>
      <c r="O11" s="90"/>
      <c r="P11" s="90"/>
      <c r="Q11" s="90"/>
      <c r="R11" s="90"/>
      <c r="S11" s="90" t="s">
        <v>3</v>
      </c>
      <c r="T11" s="90"/>
      <c r="U11" s="90"/>
      <c r="V11" s="90"/>
      <c r="W11" s="90" t="s">
        <v>4</v>
      </c>
      <c r="X11" s="90"/>
      <c r="Y11" s="90"/>
      <c r="Z11" s="90"/>
      <c r="AA11" s="90"/>
      <c r="AB11" s="24"/>
      <c r="AC11" s="24"/>
      <c r="AD11" s="24"/>
      <c r="AE11" s="24"/>
      <c r="AF11" s="24"/>
      <c r="AG11" s="24"/>
      <c r="AH11" s="24"/>
    </row>
    <row r="12" spans="1:34" s="3" customFormat="1" ht="10.5" customHeight="1" x14ac:dyDescent="0.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24"/>
      <c r="AC12" s="24"/>
      <c r="AD12" s="24"/>
      <c r="AE12" s="24"/>
      <c r="AF12" s="24"/>
      <c r="AG12" s="24"/>
      <c r="AH12" s="24"/>
    </row>
    <row r="13" spans="1:34" s="3" customFormat="1" ht="10.5" customHeight="1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24"/>
      <c r="AC13" s="24"/>
      <c r="AD13" s="24"/>
      <c r="AE13" s="24"/>
      <c r="AF13" s="24"/>
      <c r="AG13" s="24"/>
      <c r="AH13" s="24"/>
    </row>
    <row r="14" spans="1:34" s="4" customFormat="1" ht="6.75" customHeight="1" x14ac:dyDescent="0.2">
      <c r="A14" s="85" t="s">
        <v>6</v>
      </c>
      <c r="B14" s="85"/>
      <c r="C14" s="85"/>
      <c r="D14" s="85"/>
      <c r="E14" s="156" t="s">
        <v>7</v>
      </c>
      <c r="F14" s="156"/>
      <c r="G14" s="156"/>
      <c r="H14" s="156"/>
      <c r="I14" s="156" t="s">
        <v>8</v>
      </c>
      <c r="J14" s="156"/>
      <c r="K14" s="156"/>
      <c r="L14" s="156"/>
      <c r="M14" s="156"/>
      <c r="N14" s="85" t="s">
        <v>9</v>
      </c>
      <c r="O14" s="85"/>
      <c r="P14" s="85"/>
      <c r="Q14" s="85"/>
      <c r="R14" s="85"/>
      <c r="S14" s="85" t="s">
        <v>10</v>
      </c>
      <c r="T14" s="85"/>
      <c r="U14" s="85"/>
      <c r="V14" s="85"/>
      <c r="W14" s="85" t="s">
        <v>11</v>
      </c>
      <c r="X14" s="85"/>
      <c r="Y14" s="85"/>
      <c r="Z14" s="85"/>
      <c r="AA14" s="85"/>
      <c r="AB14" s="25"/>
      <c r="AC14" s="25"/>
      <c r="AD14" s="25"/>
      <c r="AE14" s="25"/>
      <c r="AF14" s="25"/>
      <c r="AG14" s="25"/>
      <c r="AH14" s="25"/>
    </row>
    <row r="15" spans="1:34" s="3" customFormat="1" ht="10.5" customHeight="1" x14ac:dyDescent="0.2">
      <c r="A15" s="139" t="s">
        <v>12</v>
      </c>
      <c r="B15" s="139"/>
      <c r="C15" s="139"/>
      <c r="D15" s="140"/>
      <c r="E15" s="190">
        <v>6</v>
      </c>
      <c r="F15" s="190"/>
      <c r="G15" s="190"/>
      <c r="H15" s="190"/>
      <c r="I15" s="152">
        <v>467.22</v>
      </c>
      <c r="J15" s="152"/>
      <c r="K15" s="152"/>
      <c r="L15" s="152"/>
      <c r="M15" s="152"/>
      <c r="N15" s="142">
        <f>IF(ISERR(I15/I$21),"",IF((I15/I$21)=0,"",I15/I$21))</f>
        <v>1</v>
      </c>
      <c r="O15" s="143"/>
      <c r="P15" s="143"/>
      <c r="Q15" s="143"/>
      <c r="R15" s="143"/>
      <c r="S15" s="83">
        <v>1.0000000000000001E-9</v>
      </c>
      <c r="T15" s="83"/>
      <c r="U15" s="83"/>
      <c r="V15" s="83"/>
      <c r="W15" s="155">
        <f>IF(ISERR(N15*S15),"",S15*N15)</f>
        <v>1.0000000000000001E-9</v>
      </c>
      <c r="X15" s="155"/>
      <c r="Y15" s="155"/>
      <c r="Z15" s="155"/>
      <c r="AA15" s="155"/>
      <c r="AB15" s="26"/>
      <c r="AC15" s="26"/>
      <c r="AD15" s="24"/>
      <c r="AE15" s="24"/>
      <c r="AF15" s="24"/>
      <c r="AG15" s="24"/>
      <c r="AH15" s="24"/>
    </row>
    <row r="16" spans="1:34" s="3" customFormat="1" ht="10.5" customHeight="1" x14ac:dyDescent="0.2">
      <c r="A16" s="51" t="s">
        <v>13</v>
      </c>
      <c r="B16" s="51"/>
      <c r="C16" s="51"/>
      <c r="D16" s="141"/>
      <c r="E16" s="190"/>
      <c r="F16" s="190"/>
      <c r="G16" s="190"/>
      <c r="H16" s="190"/>
      <c r="I16" s="152"/>
      <c r="J16" s="152"/>
      <c r="K16" s="152"/>
      <c r="L16" s="152"/>
      <c r="M16" s="152"/>
      <c r="N16" s="142" t="str">
        <f>IF(ISERR(I16/I$21),"",IF((I16/I$21)=0,"",I16/I$21))</f>
        <v/>
      </c>
      <c r="O16" s="143"/>
      <c r="P16" s="143"/>
      <c r="Q16" s="143"/>
      <c r="R16" s="143"/>
      <c r="S16" s="51">
        <v>5</v>
      </c>
      <c r="T16" s="51"/>
      <c r="U16" s="51"/>
      <c r="V16" s="51"/>
      <c r="W16" s="155" t="str">
        <f>IF(ISERR(N16*S16),"",S16*N16)</f>
        <v/>
      </c>
      <c r="X16" s="155"/>
      <c r="Y16" s="155"/>
      <c r="Z16" s="155"/>
      <c r="AA16" s="155"/>
      <c r="AB16" s="26"/>
      <c r="AC16" s="26"/>
      <c r="AD16" s="24"/>
      <c r="AE16" s="24"/>
      <c r="AF16" s="24"/>
      <c r="AG16" s="24"/>
      <c r="AH16" s="24"/>
    </row>
    <row r="17" spans="1:34" s="3" customFormat="1" ht="10.5" customHeight="1" x14ac:dyDescent="0.2">
      <c r="A17" s="51" t="s">
        <v>16</v>
      </c>
      <c r="B17" s="51"/>
      <c r="C17" s="51"/>
      <c r="D17" s="141"/>
      <c r="E17" s="190"/>
      <c r="F17" s="190"/>
      <c r="G17" s="190"/>
      <c r="H17" s="190"/>
      <c r="I17" s="152"/>
      <c r="J17" s="152"/>
      <c r="K17" s="152"/>
      <c r="L17" s="152"/>
      <c r="M17" s="152"/>
      <c r="N17" s="142" t="str">
        <f>IF(ISERR(I17/I$21),"",IF((I17/I$21)=0,"",I17/I$21))</f>
        <v/>
      </c>
      <c r="O17" s="143"/>
      <c r="P17" s="143"/>
      <c r="Q17" s="143"/>
      <c r="R17" s="143"/>
      <c r="S17" s="51">
        <v>15</v>
      </c>
      <c r="T17" s="51"/>
      <c r="U17" s="51"/>
      <c r="V17" s="51"/>
      <c r="W17" s="155" t="str">
        <f>IF(ISERR(N17*S17),"",S17*N17)</f>
        <v/>
      </c>
      <c r="X17" s="155"/>
      <c r="Y17" s="155"/>
      <c r="Z17" s="155"/>
      <c r="AA17" s="155"/>
      <c r="AB17" s="26"/>
      <c r="AC17" s="26"/>
      <c r="AD17" s="24"/>
      <c r="AE17" s="24"/>
      <c r="AF17" s="24"/>
      <c r="AG17" s="24"/>
      <c r="AH17" s="24"/>
    </row>
    <row r="18" spans="1:34" s="3" customFormat="1" ht="10.5" customHeight="1" x14ac:dyDescent="0.2">
      <c r="A18" s="51" t="s">
        <v>15</v>
      </c>
      <c r="B18" s="51"/>
      <c r="C18" s="51"/>
      <c r="D18" s="141"/>
      <c r="E18" s="190"/>
      <c r="F18" s="190"/>
      <c r="G18" s="190"/>
      <c r="H18" s="190"/>
      <c r="I18" s="152"/>
      <c r="J18" s="152"/>
      <c r="K18" s="152"/>
      <c r="L18" s="152"/>
      <c r="M18" s="152"/>
      <c r="N18" s="142" t="str">
        <f>IF(ISERR(I18/I$21),"",IF((I18/I$21)=0,"",I18/I$21))</f>
        <v/>
      </c>
      <c r="O18" s="143"/>
      <c r="P18" s="143"/>
      <c r="Q18" s="143"/>
      <c r="R18" s="143"/>
      <c r="S18" s="51">
        <v>30</v>
      </c>
      <c r="T18" s="51"/>
      <c r="U18" s="51"/>
      <c r="V18" s="51"/>
      <c r="W18" s="155" t="str">
        <f>IF(ISERR(N18*S18),"",S18*N18)</f>
        <v/>
      </c>
      <c r="X18" s="155"/>
      <c r="Y18" s="155"/>
      <c r="Z18" s="155"/>
      <c r="AA18" s="155"/>
      <c r="AB18" s="26"/>
      <c r="AC18" s="26"/>
      <c r="AD18" s="24"/>
      <c r="AE18" s="24"/>
      <c r="AF18" s="24"/>
      <c r="AG18" s="24"/>
      <c r="AH18" s="24"/>
    </row>
    <row r="19" spans="1:34" s="3" customFormat="1" ht="10.5" customHeight="1" x14ac:dyDescent="0.2">
      <c r="A19" s="51" t="s">
        <v>14</v>
      </c>
      <c r="B19" s="51"/>
      <c r="C19" s="51"/>
      <c r="D19" s="141"/>
      <c r="E19" s="190"/>
      <c r="F19" s="190"/>
      <c r="G19" s="190"/>
      <c r="H19" s="190"/>
      <c r="I19" s="152"/>
      <c r="J19" s="152"/>
      <c r="K19" s="152"/>
      <c r="L19" s="152"/>
      <c r="M19" s="152"/>
      <c r="N19" s="142" t="str">
        <f>IF(ISERR(I19/I$21),"",IF((I19/I$21)=0,"",I19/I$21))</f>
        <v/>
      </c>
      <c r="O19" s="143"/>
      <c r="P19" s="143"/>
      <c r="Q19" s="143"/>
      <c r="R19" s="143"/>
      <c r="S19" s="51">
        <v>50</v>
      </c>
      <c r="T19" s="51"/>
      <c r="U19" s="51"/>
      <c r="V19" s="51"/>
      <c r="W19" s="155" t="str">
        <f>IF(ISERR(N19*S19),"",S19*N19)</f>
        <v/>
      </c>
      <c r="X19" s="155"/>
      <c r="Y19" s="155"/>
      <c r="Z19" s="155"/>
      <c r="AA19" s="155"/>
      <c r="AB19" s="26"/>
      <c r="AC19" s="26"/>
      <c r="AD19" s="24"/>
      <c r="AE19" s="24"/>
      <c r="AF19" s="24"/>
      <c r="AG19" s="24"/>
      <c r="AH19" s="24"/>
    </row>
    <row r="20" spans="1:34" ht="10.5" customHeight="1" x14ac:dyDescent="0.15">
      <c r="A20" s="16"/>
      <c r="B20" s="17"/>
      <c r="C20" s="16"/>
      <c r="D20" s="16"/>
      <c r="E20" s="16"/>
      <c r="F20" s="16"/>
      <c r="G20" s="16"/>
      <c r="H20" s="16"/>
      <c r="I20" s="158" t="s">
        <v>17</v>
      </c>
      <c r="J20" s="159"/>
      <c r="K20" s="159"/>
      <c r="L20" s="159"/>
      <c r="M20" s="160"/>
      <c r="N20" s="16"/>
      <c r="O20" s="16"/>
      <c r="P20" s="16"/>
      <c r="Q20" s="16"/>
      <c r="R20" s="16"/>
      <c r="S20" s="16"/>
      <c r="T20" s="16"/>
      <c r="U20" s="16"/>
      <c r="V20" s="16"/>
      <c r="W20" s="27"/>
      <c r="X20" s="27"/>
      <c r="Y20" s="27"/>
      <c r="Z20" s="27"/>
      <c r="AA20" s="27"/>
      <c r="AB20" s="149" t="s">
        <v>18</v>
      </c>
      <c r="AC20" s="150"/>
      <c r="AD20" s="16"/>
      <c r="AE20" s="16"/>
      <c r="AF20" s="16"/>
      <c r="AG20" s="16"/>
      <c r="AH20" s="16"/>
    </row>
    <row r="21" spans="1:34" ht="10.5" customHeight="1" x14ac:dyDescent="0.15">
      <c r="A21" s="16"/>
      <c r="B21" s="17"/>
      <c r="C21" s="16"/>
      <c r="D21" s="16"/>
      <c r="E21" s="16"/>
      <c r="F21" s="16"/>
      <c r="G21" s="16"/>
      <c r="H21" s="16"/>
      <c r="I21" s="114">
        <f>IF(SUM(I15:L19)=0,"",SUM(I15:L19))</f>
        <v>467.22</v>
      </c>
      <c r="J21" s="115"/>
      <c r="K21" s="115"/>
      <c r="L21" s="115"/>
      <c r="M21" s="116"/>
      <c r="N21" s="16"/>
      <c r="O21" s="16"/>
      <c r="P21" s="16"/>
      <c r="Q21" s="16"/>
      <c r="R21" s="16"/>
      <c r="S21" s="16"/>
      <c r="T21" s="16"/>
      <c r="U21" s="16"/>
      <c r="V21" s="16"/>
      <c r="W21" s="27"/>
      <c r="X21" s="27"/>
      <c r="Y21" s="27"/>
      <c r="Z21" s="27"/>
      <c r="AA21" s="27"/>
      <c r="AB21" s="56">
        <f>IF(SUM(W15:Z19)=0,"",SUM(W15:Z19))</f>
        <v>1.0000000000000001E-9</v>
      </c>
      <c r="AC21" s="57"/>
      <c r="AD21" s="16"/>
      <c r="AE21" s="16"/>
      <c r="AF21" s="16"/>
      <c r="AG21" s="16"/>
      <c r="AH21" s="16"/>
    </row>
    <row r="22" spans="1:34" ht="10.5" customHeight="1" x14ac:dyDescent="0.15">
      <c r="A22" s="16"/>
      <c r="B22" s="17"/>
      <c r="C22" s="16"/>
      <c r="D22" s="16"/>
      <c r="E22" s="16"/>
      <c r="F22" s="16"/>
      <c r="G22" s="16"/>
      <c r="H22" s="16"/>
      <c r="I22" s="117"/>
      <c r="J22" s="118"/>
      <c r="K22" s="118"/>
      <c r="L22" s="118"/>
      <c r="M22" s="119"/>
      <c r="N22" s="16"/>
      <c r="O22" s="21"/>
      <c r="P22" s="16"/>
      <c r="Q22" s="16"/>
      <c r="R22" s="16"/>
      <c r="S22" s="16"/>
      <c r="T22" s="16"/>
      <c r="U22" s="16"/>
      <c r="V22" s="16"/>
      <c r="W22" s="27"/>
      <c r="X22" s="27"/>
      <c r="Y22" s="27"/>
      <c r="Z22" s="27"/>
      <c r="AA22" s="27"/>
      <c r="AB22" s="58"/>
      <c r="AC22" s="59"/>
      <c r="AD22" s="16"/>
      <c r="AE22" s="16"/>
      <c r="AF22" s="16"/>
      <c r="AG22" s="16"/>
      <c r="AH22" s="16"/>
    </row>
    <row r="23" spans="1:34" ht="10.5" customHeight="1" x14ac:dyDescent="0.25">
      <c r="A23" s="16"/>
      <c r="B23" s="17"/>
      <c r="C23" s="16"/>
      <c r="D23" s="16"/>
      <c r="E23" s="16"/>
      <c r="F23" s="16"/>
      <c r="G23" s="16"/>
      <c r="H23" s="16"/>
      <c r="I23" s="16"/>
      <c r="J23" s="16"/>
      <c r="K23" s="28"/>
      <c r="L23" s="28"/>
      <c r="M23" s="28"/>
      <c r="N23" s="28"/>
      <c r="O23" s="28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02" t="s">
        <v>91</v>
      </c>
      <c r="AC23" s="102"/>
      <c r="AD23" s="16"/>
      <c r="AE23" s="29"/>
      <c r="AF23" s="29"/>
      <c r="AG23" s="16"/>
      <c r="AH23" s="16"/>
    </row>
    <row r="24" spans="1:34" ht="10.5" customHeight="1" x14ac:dyDescent="0.15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9" t="s">
        <v>17</v>
      </c>
      <c r="O24" s="80"/>
      <c r="P24" s="80"/>
      <c r="Q24" s="80"/>
      <c r="R24" s="63" t="s">
        <v>98</v>
      </c>
      <c r="S24" s="16"/>
      <c r="T24" s="86" t="s">
        <v>79</v>
      </c>
      <c r="U24" s="86"/>
      <c r="V24" s="86"/>
      <c r="W24" s="144" t="s">
        <v>80</v>
      </c>
      <c r="X24" s="144"/>
      <c r="Y24" s="144"/>
      <c r="Z24" s="144"/>
      <c r="AA24" s="144"/>
      <c r="AB24" s="151"/>
      <c r="AC24" s="151"/>
      <c r="AD24" s="16"/>
      <c r="AE24" s="16"/>
      <c r="AF24" s="16"/>
      <c r="AG24" s="16"/>
      <c r="AH24" s="16"/>
    </row>
    <row r="25" spans="1:34" ht="10.5" customHeight="1" x14ac:dyDescent="0.15">
      <c r="A25" s="86" t="s">
        <v>76</v>
      </c>
      <c r="B25" s="86"/>
      <c r="C25" s="86"/>
      <c r="D25" s="144" t="s">
        <v>75</v>
      </c>
      <c r="E25" s="144"/>
      <c r="F25" s="144"/>
      <c r="G25" s="144"/>
      <c r="H25" s="144"/>
      <c r="I25" s="144"/>
      <c r="J25" s="144"/>
      <c r="K25" s="144"/>
      <c r="L25" s="144"/>
      <c r="M25" s="30"/>
      <c r="N25" s="122">
        <f>IF(I21=0,"",I21)</f>
        <v>467.22</v>
      </c>
      <c r="O25" s="123"/>
      <c r="P25" s="123"/>
      <c r="Q25" s="123"/>
      <c r="R25" s="64"/>
      <c r="S25" s="16"/>
      <c r="T25" s="16"/>
      <c r="U25" s="16"/>
      <c r="V25" s="16"/>
      <c r="W25" s="144"/>
      <c r="X25" s="144"/>
      <c r="Y25" s="144"/>
      <c r="Z25" s="144"/>
      <c r="AA25" s="144"/>
      <c r="AB25" s="16"/>
      <c r="AC25" s="16"/>
      <c r="AD25" s="16"/>
      <c r="AE25" s="16"/>
      <c r="AF25" s="16"/>
      <c r="AG25" s="16"/>
      <c r="AH25" s="16"/>
    </row>
    <row r="26" spans="1:34" ht="10.5" customHeight="1" x14ac:dyDescent="0.15">
      <c r="A26" s="16"/>
      <c r="B26" s="17"/>
      <c r="C26" s="31"/>
      <c r="D26" s="87"/>
      <c r="E26" s="87"/>
      <c r="F26" s="87"/>
      <c r="G26" s="87"/>
      <c r="H26" s="87"/>
      <c r="I26" s="87"/>
      <c r="J26" s="87"/>
      <c r="K26" s="87"/>
      <c r="L26" s="87"/>
      <c r="M26" s="16"/>
      <c r="N26" s="124"/>
      <c r="O26" s="125"/>
      <c r="P26" s="125"/>
      <c r="Q26" s="125"/>
      <c r="R26" s="64"/>
      <c r="S26" s="16"/>
      <c r="T26" s="16"/>
      <c r="U26" s="16"/>
      <c r="V26" s="16"/>
      <c r="W26" s="87"/>
      <c r="X26" s="87"/>
      <c r="Y26" s="87"/>
      <c r="Z26" s="87"/>
      <c r="AA26" s="87"/>
      <c r="AB26" s="16"/>
      <c r="AC26" s="16"/>
      <c r="AD26" s="16"/>
      <c r="AE26" s="16"/>
      <c r="AF26" s="16"/>
      <c r="AG26" s="16"/>
      <c r="AH26" s="16"/>
    </row>
    <row r="27" spans="1:34" ht="10.5" customHeight="1" x14ac:dyDescent="0.15">
      <c r="A27" s="51" t="s">
        <v>33</v>
      </c>
      <c r="B27" s="51"/>
      <c r="C27" s="51"/>
      <c r="D27" s="51"/>
      <c r="E27" s="51"/>
      <c r="F27" s="51"/>
      <c r="G27" s="51"/>
      <c r="H27" s="90" t="s">
        <v>34</v>
      </c>
      <c r="I27" s="90"/>
      <c r="J27" s="90"/>
      <c r="K27" s="90"/>
      <c r="L27" s="168" t="s">
        <v>97</v>
      </c>
      <c r="M27" s="16"/>
      <c r="N27" s="32"/>
      <c r="O27" s="32"/>
      <c r="P27" s="32"/>
      <c r="Q27" s="32"/>
      <c r="R27" s="64"/>
      <c r="S27" s="16"/>
      <c r="T27" s="61" t="s">
        <v>51</v>
      </c>
      <c r="U27" s="61"/>
      <c r="V27" s="61"/>
      <c r="W27" s="61"/>
      <c r="X27" s="61" t="s">
        <v>67</v>
      </c>
      <c r="Y27" s="61"/>
      <c r="Z27" s="61" t="s">
        <v>50</v>
      </c>
      <c r="AA27" s="61"/>
      <c r="AB27" s="16"/>
      <c r="AC27" s="16"/>
      <c r="AD27" s="16"/>
      <c r="AE27" s="16"/>
      <c r="AF27" s="16"/>
      <c r="AG27" s="16"/>
      <c r="AH27" s="16"/>
    </row>
    <row r="28" spans="1:34" ht="10.5" customHeight="1" x14ac:dyDescent="0.15">
      <c r="A28" s="51"/>
      <c r="B28" s="51"/>
      <c r="C28" s="51"/>
      <c r="D28" s="51"/>
      <c r="E28" s="51"/>
      <c r="F28" s="51"/>
      <c r="G28" s="51"/>
      <c r="H28" s="90"/>
      <c r="I28" s="90"/>
      <c r="J28" s="90"/>
      <c r="K28" s="90"/>
      <c r="L28" s="169"/>
      <c r="M28" s="16"/>
      <c r="N28" s="32"/>
      <c r="O28" s="32"/>
      <c r="P28" s="32"/>
      <c r="Q28" s="32"/>
      <c r="R28" s="64"/>
      <c r="S28" s="16"/>
      <c r="T28" s="61"/>
      <c r="U28" s="61"/>
      <c r="V28" s="61"/>
      <c r="W28" s="61"/>
      <c r="X28" s="61"/>
      <c r="Y28" s="61"/>
      <c r="Z28" s="61"/>
      <c r="AA28" s="61"/>
      <c r="AB28" s="16"/>
      <c r="AC28" s="16"/>
      <c r="AD28" s="16"/>
      <c r="AE28" s="16"/>
      <c r="AF28" s="16"/>
      <c r="AG28" s="16"/>
      <c r="AH28" s="16"/>
    </row>
    <row r="29" spans="1:34" ht="10.5" customHeight="1" x14ac:dyDescent="0.15">
      <c r="A29" s="51"/>
      <c r="B29" s="51"/>
      <c r="C29" s="51"/>
      <c r="D29" s="51"/>
      <c r="E29" s="51"/>
      <c r="F29" s="51"/>
      <c r="G29" s="51"/>
      <c r="H29" s="90"/>
      <c r="I29" s="90"/>
      <c r="J29" s="90"/>
      <c r="K29" s="90"/>
      <c r="L29" s="169"/>
      <c r="M29" s="16"/>
      <c r="N29" s="32"/>
      <c r="O29" s="32"/>
      <c r="P29" s="32"/>
      <c r="Q29" s="32"/>
      <c r="R29" s="64"/>
      <c r="S29" s="16"/>
      <c r="T29" s="61"/>
      <c r="U29" s="61"/>
      <c r="V29" s="61"/>
      <c r="W29" s="61"/>
      <c r="X29" s="61"/>
      <c r="Y29" s="61"/>
      <c r="Z29" s="61"/>
      <c r="AA29" s="61"/>
      <c r="AB29" s="16"/>
      <c r="AC29" s="16"/>
      <c r="AD29" s="16"/>
      <c r="AE29" s="16"/>
      <c r="AF29" s="16"/>
      <c r="AG29" s="16"/>
      <c r="AH29" s="16"/>
    </row>
    <row r="30" spans="1:34" ht="6.75" customHeight="1" x14ac:dyDescent="0.15">
      <c r="A30" s="85" t="s">
        <v>31</v>
      </c>
      <c r="B30" s="85"/>
      <c r="C30" s="85"/>
      <c r="D30" s="85"/>
      <c r="E30" s="85"/>
      <c r="F30" s="85"/>
      <c r="G30" s="85"/>
      <c r="H30" s="156" t="s">
        <v>32</v>
      </c>
      <c r="I30" s="156"/>
      <c r="J30" s="156"/>
      <c r="K30" s="156"/>
      <c r="L30" s="169"/>
      <c r="M30" s="16"/>
      <c r="N30" s="32"/>
      <c r="O30" s="32"/>
      <c r="P30" s="32"/>
      <c r="Q30" s="32"/>
      <c r="R30" s="64"/>
      <c r="S30" s="16"/>
      <c r="T30" s="85" t="s">
        <v>54</v>
      </c>
      <c r="U30" s="85"/>
      <c r="V30" s="85"/>
      <c r="W30" s="85"/>
      <c r="X30" s="85" t="s">
        <v>55</v>
      </c>
      <c r="Y30" s="85"/>
      <c r="Z30" s="85" t="s">
        <v>56</v>
      </c>
      <c r="AA30" s="85"/>
      <c r="AB30" s="16"/>
      <c r="AC30" s="16"/>
      <c r="AD30" s="16"/>
      <c r="AE30" s="16"/>
      <c r="AF30" s="16"/>
      <c r="AG30" s="16"/>
      <c r="AH30" s="16"/>
    </row>
    <row r="31" spans="1:34" ht="10.5" customHeight="1" x14ac:dyDescent="0.15">
      <c r="A31" s="51" t="s">
        <v>19</v>
      </c>
      <c r="B31" s="166" t="s">
        <v>20</v>
      </c>
      <c r="C31" s="166"/>
      <c r="D31" s="166"/>
      <c r="E31" s="166"/>
      <c r="F31" s="166"/>
      <c r="G31" s="167"/>
      <c r="H31" s="161">
        <v>76.400000000000006</v>
      </c>
      <c r="I31" s="161"/>
      <c r="J31" s="161"/>
      <c r="K31" s="161"/>
      <c r="L31" s="170"/>
      <c r="M31" s="16"/>
      <c r="N31" s="66">
        <f>IF(H31=0,"",H31)</f>
        <v>76.400000000000006</v>
      </c>
      <c r="O31" s="67"/>
      <c r="P31" s="67"/>
      <c r="Q31" s="67"/>
      <c r="R31" s="64"/>
      <c r="S31" s="16"/>
      <c r="T31" s="139" t="s">
        <v>57</v>
      </c>
      <c r="U31" s="139"/>
      <c r="V31" s="139"/>
      <c r="W31" s="139"/>
      <c r="X31" s="84" t="str">
        <f>(IF(OR(W38&lt;50,W38=50),"n","o"))</f>
        <v>o</v>
      </c>
      <c r="Y31" s="84"/>
      <c r="Z31" s="83">
        <v>1E-10</v>
      </c>
      <c r="AA31" s="83"/>
      <c r="AB31" s="16"/>
      <c r="AC31" s="16"/>
      <c r="AD31" s="16"/>
      <c r="AE31" s="16"/>
      <c r="AF31" s="16"/>
      <c r="AG31" s="16"/>
      <c r="AH31" s="16"/>
    </row>
    <row r="32" spans="1:34" ht="10.5" customHeight="1" x14ac:dyDescent="0.15">
      <c r="A32" s="51"/>
      <c r="B32" s="166"/>
      <c r="C32" s="166"/>
      <c r="D32" s="166"/>
      <c r="E32" s="166"/>
      <c r="F32" s="166"/>
      <c r="G32" s="167"/>
      <c r="H32" s="161"/>
      <c r="I32" s="161"/>
      <c r="J32" s="161"/>
      <c r="K32" s="161"/>
      <c r="L32" s="170"/>
      <c r="M32" s="16"/>
      <c r="N32" s="68"/>
      <c r="O32" s="69"/>
      <c r="P32" s="69"/>
      <c r="Q32" s="69"/>
      <c r="R32" s="64"/>
      <c r="S32" s="16"/>
      <c r="T32" s="51" t="s">
        <v>58</v>
      </c>
      <c r="U32" s="51"/>
      <c r="V32" s="51"/>
      <c r="W32" s="51"/>
      <c r="X32" s="84" t="str">
        <f>(IF(AND(W38&gt;50,OR(W38&lt;75,W38=75)),"n","o"))</f>
        <v>n</v>
      </c>
      <c r="Y32" s="84"/>
      <c r="Z32" s="51">
        <v>10</v>
      </c>
      <c r="AA32" s="51"/>
      <c r="AB32" s="16"/>
      <c r="AC32" s="16"/>
      <c r="AD32" s="16"/>
      <c r="AE32" s="16"/>
      <c r="AF32" s="16"/>
      <c r="AG32" s="16"/>
      <c r="AH32" s="16"/>
    </row>
    <row r="33" spans="1:68" ht="10.5" customHeight="1" x14ac:dyDescent="0.15">
      <c r="A33" s="51"/>
      <c r="B33" s="166"/>
      <c r="C33" s="166"/>
      <c r="D33" s="166"/>
      <c r="E33" s="166"/>
      <c r="F33" s="166"/>
      <c r="G33" s="167"/>
      <c r="H33" s="161"/>
      <c r="I33" s="161"/>
      <c r="J33" s="161"/>
      <c r="K33" s="161"/>
      <c r="L33" s="170"/>
      <c r="M33" s="16"/>
      <c r="N33" s="68"/>
      <c r="O33" s="69"/>
      <c r="P33" s="69"/>
      <c r="Q33" s="69"/>
      <c r="R33" s="64"/>
      <c r="S33" s="16"/>
      <c r="T33" s="51" t="s">
        <v>59</v>
      </c>
      <c r="U33" s="51"/>
      <c r="V33" s="51"/>
      <c r="W33" s="51"/>
      <c r="X33" s="84" t="str">
        <f>(IF(AND(W38&gt;75,OR(W38&lt;100,W38=100)),"n","o"))</f>
        <v>o</v>
      </c>
      <c r="Y33" s="84"/>
      <c r="Z33" s="51">
        <v>20</v>
      </c>
      <c r="AA33" s="51"/>
      <c r="AB33" s="16"/>
      <c r="AC33" s="16"/>
      <c r="AD33" s="16"/>
      <c r="AE33" s="16"/>
      <c r="AF33" s="16"/>
      <c r="AG33" s="16"/>
      <c r="AH33" s="16"/>
    </row>
    <row r="34" spans="1:68" ht="10.5" customHeight="1" x14ac:dyDescent="0.15">
      <c r="A34" s="51"/>
      <c r="B34" s="166"/>
      <c r="C34" s="166"/>
      <c r="D34" s="166"/>
      <c r="E34" s="166"/>
      <c r="F34" s="166"/>
      <c r="G34" s="167"/>
      <c r="H34" s="161"/>
      <c r="I34" s="161"/>
      <c r="J34" s="161"/>
      <c r="K34" s="161"/>
      <c r="L34" s="170"/>
      <c r="M34" s="16"/>
      <c r="N34" s="70"/>
      <c r="O34" s="71"/>
      <c r="P34" s="71"/>
      <c r="Q34" s="71"/>
      <c r="R34" s="64"/>
      <c r="S34" s="16"/>
      <c r="T34" s="51" t="s">
        <v>60</v>
      </c>
      <c r="U34" s="51"/>
      <c r="V34" s="51"/>
      <c r="W34" s="51"/>
      <c r="X34" s="84" t="str">
        <f>(IF(AND(W38&gt;100,OR(W38&lt;1000,W38=1000)),"n","o"))</f>
        <v>o</v>
      </c>
      <c r="Y34" s="84"/>
      <c r="Z34" s="51">
        <v>30</v>
      </c>
      <c r="AA34" s="51"/>
      <c r="AB34" s="16"/>
      <c r="AC34" s="16"/>
      <c r="AD34" s="16"/>
      <c r="AE34" s="16"/>
      <c r="AF34" s="16"/>
      <c r="AG34" s="16"/>
      <c r="AH34" s="16"/>
    </row>
    <row r="35" spans="1:68" ht="10.5" customHeight="1" x14ac:dyDescent="0.15">
      <c r="A35" s="172" t="s">
        <v>28</v>
      </c>
      <c r="B35" s="162" t="s">
        <v>21</v>
      </c>
      <c r="C35" s="162"/>
      <c r="D35" s="162"/>
      <c r="E35" s="162"/>
      <c r="F35" s="162"/>
      <c r="G35" s="163"/>
      <c r="H35" s="161">
        <v>176.43</v>
      </c>
      <c r="I35" s="161"/>
      <c r="J35" s="161"/>
      <c r="K35" s="161"/>
      <c r="L35" s="170"/>
      <c r="M35" s="16"/>
      <c r="N35" s="72">
        <f t="shared" ref="N35:N36" si="0">IF(H35=0,"",H35)</f>
        <v>176.43</v>
      </c>
      <c r="O35" s="73"/>
      <c r="P35" s="73"/>
      <c r="Q35" s="74"/>
      <c r="R35" s="64"/>
      <c r="S35" s="16"/>
      <c r="T35" s="16"/>
      <c r="U35" s="16"/>
      <c r="V35" s="16"/>
      <c r="W35" s="16"/>
      <c r="X35" s="16"/>
      <c r="Y35" s="16"/>
      <c r="Z35" s="16"/>
      <c r="AA35" s="16"/>
      <c r="AB35" s="88" t="s">
        <v>61</v>
      </c>
      <c r="AC35" s="89"/>
      <c r="AD35" s="16"/>
      <c r="AE35" s="16"/>
      <c r="AF35" s="16"/>
      <c r="AG35" s="16"/>
      <c r="AH35" s="16"/>
    </row>
    <row r="36" spans="1:68" ht="10.5" customHeight="1" x14ac:dyDescent="0.15">
      <c r="A36" s="173"/>
      <c r="B36" s="46" t="s">
        <v>22</v>
      </c>
      <c r="C36" s="164" t="s">
        <v>23</v>
      </c>
      <c r="D36" s="165"/>
      <c r="E36" s="47" t="s">
        <v>22</v>
      </c>
      <c r="F36" s="164" t="s">
        <v>24</v>
      </c>
      <c r="G36" s="165"/>
      <c r="H36" s="161"/>
      <c r="I36" s="161"/>
      <c r="J36" s="161"/>
      <c r="K36" s="161"/>
      <c r="L36" s="170"/>
      <c r="M36" s="16"/>
      <c r="N36" s="75" t="str">
        <f t="shared" si="0"/>
        <v/>
      </c>
      <c r="O36" s="76"/>
      <c r="P36" s="76"/>
      <c r="Q36" s="77"/>
      <c r="R36" s="64"/>
      <c r="S36" s="16"/>
      <c r="T36" s="16"/>
      <c r="U36" s="16"/>
      <c r="V36" s="16"/>
      <c r="W36" s="16"/>
      <c r="X36" s="16"/>
      <c r="Y36" s="16"/>
      <c r="Z36" s="16"/>
      <c r="AA36" s="16"/>
      <c r="AB36" s="56">
        <f>IF(X31="n",0,IF(X32="n",10,IF(X33="n",20,IF(X34="n",30,""))))</f>
        <v>10</v>
      </c>
      <c r="AC36" s="57"/>
      <c r="AD36" s="16"/>
      <c r="AE36" s="16"/>
      <c r="AF36" s="16"/>
      <c r="AG36" s="16"/>
      <c r="AH36" s="16"/>
    </row>
    <row r="37" spans="1:68" ht="10.5" customHeight="1" x14ac:dyDescent="0.15">
      <c r="A37" s="33" t="s">
        <v>29</v>
      </c>
      <c r="B37" s="137" t="s">
        <v>25</v>
      </c>
      <c r="C37" s="137"/>
      <c r="D37" s="137"/>
      <c r="E37" s="137"/>
      <c r="F37" s="137"/>
      <c r="G37" s="138"/>
      <c r="H37" s="161">
        <v>25.2</v>
      </c>
      <c r="I37" s="161"/>
      <c r="J37" s="161"/>
      <c r="K37" s="161"/>
      <c r="L37" s="170"/>
      <c r="M37" s="16"/>
      <c r="N37" s="78">
        <f>IF(H37=0,"",H37)</f>
        <v>25.2</v>
      </c>
      <c r="O37" s="69"/>
      <c r="P37" s="69"/>
      <c r="Q37" s="69"/>
      <c r="R37" s="64"/>
      <c r="S37" s="16"/>
      <c r="T37" s="16"/>
      <c r="U37" s="16"/>
      <c r="V37" s="16"/>
      <c r="W37" s="16"/>
      <c r="X37" s="16"/>
      <c r="Y37" s="16"/>
      <c r="Z37" s="16"/>
      <c r="AA37" s="16"/>
      <c r="AB37" s="58"/>
      <c r="AC37" s="59"/>
      <c r="AD37" s="16"/>
      <c r="AE37" s="16"/>
      <c r="AF37" s="16"/>
      <c r="AG37" s="16"/>
      <c r="AH37" s="16"/>
    </row>
    <row r="38" spans="1:68" ht="10.5" customHeight="1" x14ac:dyDescent="0.15">
      <c r="A38" s="33" t="s">
        <v>30</v>
      </c>
      <c r="B38" s="137" t="s">
        <v>26</v>
      </c>
      <c r="C38" s="137"/>
      <c r="D38" s="137"/>
      <c r="E38" s="137"/>
      <c r="F38" s="137"/>
      <c r="G38" s="138"/>
      <c r="H38" s="161">
        <v>53.7</v>
      </c>
      <c r="I38" s="161"/>
      <c r="J38" s="161"/>
      <c r="K38" s="161"/>
      <c r="L38" s="170"/>
      <c r="M38" s="16"/>
      <c r="N38" s="78">
        <f>IF(H38=0,"",H38)</f>
        <v>53.7</v>
      </c>
      <c r="O38" s="69"/>
      <c r="P38" s="69"/>
      <c r="Q38" s="69"/>
      <c r="R38" s="64"/>
      <c r="S38" s="16"/>
      <c r="T38" s="153" t="s">
        <v>52</v>
      </c>
      <c r="U38" s="153"/>
      <c r="V38" s="153"/>
      <c r="W38" s="154">
        <f>IF(ISERROR(H40/I21*100),"",H40/I21*100)</f>
        <v>71.00081332134755</v>
      </c>
      <c r="X38" s="154"/>
      <c r="Y38" s="16" t="s">
        <v>53</v>
      </c>
      <c r="Z38" s="16"/>
      <c r="AA38" s="16"/>
      <c r="AB38" s="102" t="s">
        <v>91</v>
      </c>
      <c r="AC38" s="102"/>
      <c r="AD38" s="16"/>
      <c r="AE38" s="16"/>
      <c r="AF38" s="16"/>
      <c r="AG38" s="16"/>
      <c r="AH38" s="16"/>
    </row>
    <row r="39" spans="1:68" ht="10.5" customHeight="1" x14ac:dyDescent="0.15">
      <c r="A39" s="16"/>
      <c r="B39" s="17"/>
      <c r="C39" s="16"/>
      <c r="D39" s="16"/>
      <c r="E39" s="16"/>
      <c r="F39" s="16"/>
      <c r="G39" s="16"/>
      <c r="H39" s="128" t="s">
        <v>27</v>
      </c>
      <c r="I39" s="129"/>
      <c r="J39" s="129"/>
      <c r="K39" s="130"/>
      <c r="L39" s="169"/>
      <c r="M39" s="16"/>
      <c r="N39" s="191" t="s">
        <v>27</v>
      </c>
      <c r="O39" s="192"/>
      <c r="P39" s="192"/>
      <c r="Q39" s="192"/>
      <c r="R39" s="64"/>
      <c r="S39" s="16"/>
      <c r="T39" s="16"/>
      <c r="U39" s="16"/>
      <c r="V39" s="16"/>
      <c r="W39" s="16"/>
      <c r="X39" s="16"/>
      <c r="Y39" s="16"/>
      <c r="Z39" s="16"/>
      <c r="AA39" s="16"/>
      <c r="AB39" s="151"/>
      <c r="AC39" s="151"/>
      <c r="AD39" s="16"/>
      <c r="AE39" s="16"/>
      <c r="AF39" s="16"/>
      <c r="AG39" s="16"/>
      <c r="AH39" s="16"/>
    </row>
    <row r="40" spans="1:68" ht="10.5" customHeight="1" x14ac:dyDescent="0.15">
      <c r="A40" s="16"/>
      <c r="B40" s="17"/>
      <c r="C40" s="16"/>
      <c r="D40" s="16"/>
      <c r="E40" s="16"/>
      <c r="F40" s="16"/>
      <c r="G40" s="16"/>
      <c r="H40" s="131">
        <f>IF(SUM(H31:K38)=0,"",SUM(H31:K38))</f>
        <v>331.73</v>
      </c>
      <c r="I40" s="132"/>
      <c r="J40" s="132"/>
      <c r="K40" s="133"/>
      <c r="L40" s="169"/>
      <c r="M40" s="16"/>
      <c r="N40" s="193">
        <f>IF(SUM(N31:Q38)=0,"",SUM(N31:Q38))</f>
        <v>331.73</v>
      </c>
      <c r="O40" s="194"/>
      <c r="P40" s="194"/>
      <c r="Q40" s="194"/>
      <c r="R40" s="64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68" ht="10.5" customHeight="1" x14ac:dyDescent="0.15">
      <c r="A41" s="16"/>
      <c r="B41" s="17"/>
      <c r="C41" s="16"/>
      <c r="D41" s="16"/>
      <c r="E41" s="16"/>
      <c r="F41" s="16"/>
      <c r="G41" s="16"/>
      <c r="H41" s="134"/>
      <c r="I41" s="135"/>
      <c r="J41" s="135"/>
      <c r="K41" s="136"/>
      <c r="L41" s="171"/>
      <c r="M41" s="16"/>
      <c r="N41" s="195"/>
      <c r="O41" s="196"/>
      <c r="P41" s="196"/>
      <c r="Q41" s="196"/>
      <c r="R41" s="65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68" ht="10.5" customHeight="1" x14ac:dyDescent="0.25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BP42" s="43"/>
    </row>
    <row r="43" spans="1:68" ht="10.5" customHeight="1" x14ac:dyDescent="0.25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31"/>
      <c r="X43" s="31"/>
      <c r="Y43" s="31"/>
      <c r="Z43" s="31"/>
      <c r="AA43" s="31"/>
      <c r="AB43" s="16"/>
      <c r="AC43" s="16"/>
      <c r="AD43" s="16"/>
      <c r="AE43" s="16"/>
      <c r="AF43" s="16"/>
      <c r="AG43" s="16"/>
      <c r="AH43" s="16"/>
      <c r="BP43" s="43"/>
    </row>
    <row r="44" spans="1:68" ht="10.5" customHeight="1" x14ac:dyDescent="0.25">
      <c r="A44" s="49" t="s">
        <v>83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16"/>
      <c r="M44" s="16"/>
      <c r="N44" s="16"/>
      <c r="O44" s="16"/>
      <c r="P44" s="16"/>
      <c r="Q44" s="16"/>
      <c r="R44" s="16"/>
      <c r="S44" s="16"/>
      <c r="T44" s="86" t="s">
        <v>81</v>
      </c>
      <c r="U44" s="86"/>
      <c r="V44" s="86"/>
      <c r="W44" s="87" t="s">
        <v>82</v>
      </c>
      <c r="X44" s="87"/>
      <c r="Y44" s="87"/>
      <c r="Z44" s="87"/>
      <c r="AA44" s="87"/>
      <c r="AB44" s="16"/>
      <c r="AC44" s="16"/>
      <c r="AD44" s="16"/>
      <c r="AE44" s="16"/>
      <c r="AF44" s="16"/>
      <c r="AG44" s="16"/>
      <c r="AH44" s="16"/>
      <c r="BP44" s="43"/>
    </row>
    <row r="45" spans="1:68" ht="10.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87"/>
      <c r="X45" s="87"/>
      <c r="Y45" s="87"/>
      <c r="Z45" s="87"/>
      <c r="AA45" s="87"/>
      <c r="AB45" s="16"/>
      <c r="AC45" s="16"/>
      <c r="AD45" s="16"/>
      <c r="AE45" s="16"/>
      <c r="AF45" s="16"/>
      <c r="AG45" s="16"/>
      <c r="AH45" s="16"/>
      <c r="BP45" s="43"/>
    </row>
    <row r="46" spans="1:68" ht="10.5" customHeight="1" x14ac:dyDescent="0.25">
      <c r="A46" s="90" t="s">
        <v>46</v>
      </c>
      <c r="B46" s="90"/>
      <c r="C46" s="90"/>
      <c r="D46" s="90"/>
      <c r="E46" s="90" t="s">
        <v>47</v>
      </c>
      <c r="F46" s="90"/>
      <c r="G46" s="90"/>
      <c r="H46" s="90"/>
      <c r="I46" s="90" t="s">
        <v>48</v>
      </c>
      <c r="J46" s="90"/>
      <c r="K46" s="90"/>
      <c r="L46" s="16"/>
      <c r="M46" s="16"/>
      <c r="N46" s="16"/>
      <c r="O46" s="16"/>
      <c r="P46" s="16"/>
      <c r="Q46" s="16"/>
      <c r="R46" s="16"/>
      <c r="S46" s="16"/>
      <c r="T46" s="61" t="s">
        <v>66</v>
      </c>
      <c r="U46" s="61"/>
      <c r="V46" s="61"/>
      <c r="W46" s="61"/>
      <c r="X46" s="61" t="s">
        <v>67</v>
      </c>
      <c r="Y46" s="61"/>
      <c r="Z46" s="61" t="s">
        <v>50</v>
      </c>
      <c r="AA46" s="61"/>
      <c r="AB46" s="16"/>
      <c r="AC46" s="16"/>
      <c r="AD46" s="16"/>
      <c r="AE46" s="16"/>
      <c r="AF46" s="16"/>
      <c r="AG46" s="16"/>
      <c r="AH46" s="16"/>
      <c r="BP46" s="43"/>
    </row>
    <row r="47" spans="1:68" ht="10.5" customHeight="1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16"/>
      <c r="M47" s="16"/>
      <c r="N47" s="16"/>
      <c r="O47" s="16"/>
      <c r="P47" s="16"/>
      <c r="Q47" s="16"/>
      <c r="R47" s="16"/>
      <c r="S47" s="16"/>
      <c r="T47" s="61"/>
      <c r="U47" s="61"/>
      <c r="V47" s="61"/>
      <c r="W47" s="61"/>
      <c r="X47" s="61"/>
      <c r="Y47" s="61"/>
      <c r="Z47" s="61"/>
      <c r="AA47" s="61"/>
      <c r="AB47" s="16"/>
      <c r="AC47" s="16"/>
      <c r="AD47" s="16"/>
      <c r="AE47" s="16"/>
      <c r="AF47" s="16"/>
      <c r="AG47" s="16"/>
      <c r="AH47" s="16"/>
      <c r="BP47" s="43"/>
    </row>
    <row r="48" spans="1:68" ht="6.75" customHeight="1" x14ac:dyDescent="0.25">
      <c r="A48" s="85" t="s">
        <v>43</v>
      </c>
      <c r="B48" s="85"/>
      <c r="C48" s="85"/>
      <c r="D48" s="85"/>
      <c r="E48" s="85" t="s">
        <v>44</v>
      </c>
      <c r="F48" s="85"/>
      <c r="G48" s="85"/>
      <c r="H48" s="85"/>
      <c r="I48" s="85" t="s">
        <v>45</v>
      </c>
      <c r="J48" s="85"/>
      <c r="K48" s="85"/>
      <c r="L48" s="16"/>
      <c r="M48" s="16"/>
      <c r="N48" s="16"/>
      <c r="O48" s="16"/>
      <c r="P48" s="16"/>
      <c r="Q48" s="16"/>
      <c r="R48" s="16"/>
      <c r="S48" s="16"/>
      <c r="T48" s="81" t="s">
        <v>62</v>
      </c>
      <c r="U48" s="81"/>
      <c r="V48" s="81"/>
      <c r="W48" s="81"/>
      <c r="X48" s="85" t="s">
        <v>63</v>
      </c>
      <c r="Y48" s="85"/>
      <c r="Z48" s="62" t="s">
        <v>64</v>
      </c>
      <c r="AA48" s="62"/>
      <c r="AB48" s="16"/>
      <c r="AC48" s="16"/>
      <c r="AD48" s="16"/>
      <c r="AE48" s="16"/>
      <c r="AF48" s="16"/>
      <c r="AG48" s="16"/>
      <c r="AH48" s="16"/>
      <c r="BP48" s="43"/>
    </row>
    <row r="49" spans="1:68" ht="10.5" customHeight="1" x14ac:dyDescent="0.25">
      <c r="A49" s="33">
        <v>1</v>
      </c>
      <c r="B49" s="51" t="s">
        <v>35</v>
      </c>
      <c r="C49" s="51"/>
      <c r="D49" s="51"/>
      <c r="E49" s="51" t="s">
        <v>36</v>
      </c>
      <c r="F49" s="51"/>
      <c r="G49" s="51"/>
      <c r="H49" s="51"/>
      <c r="I49" s="55">
        <f>N25</f>
        <v>467.22</v>
      </c>
      <c r="J49" s="55"/>
      <c r="K49" s="55"/>
      <c r="L49" s="16"/>
      <c r="M49" s="16"/>
      <c r="N49" s="16"/>
      <c r="O49" s="16"/>
      <c r="P49" s="16"/>
      <c r="Q49" s="16"/>
      <c r="R49" s="16"/>
      <c r="S49" s="16"/>
      <c r="T49" s="82">
        <v>0</v>
      </c>
      <c r="U49" s="82"/>
      <c r="V49" s="82"/>
      <c r="W49" s="82"/>
      <c r="X49" s="60" t="s">
        <v>22</v>
      </c>
      <c r="Y49" s="60"/>
      <c r="Z49" s="51">
        <v>0</v>
      </c>
      <c r="AA49" s="51"/>
      <c r="AB49" s="16"/>
      <c r="AC49" s="16"/>
      <c r="AD49" s="16"/>
      <c r="AE49" s="16"/>
      <c r="AF49" s="16"/>
      <c r="AG49" s="16"/>
      <c r="AH49" s="16"/>
      <c r="BP49" s="43"/>
    </row>
    <row r="50" spans="1:68" ht="10.5" customHeight="1" x14ac:dyDescent="0.25">
      <c r="A50" s="33">
        <v>2</v>
      </c>
      <c r="B50" s="51" t="s">
        <v>38</v>
      </c>
      <c r="C50" s="51"/>
      <c r="D50" s="51"/>
      <c r="E50" s="51" t="s">
        <v>40</v>
      </c>
      <c r="F50" s="51"/>
      <c r="G50" s="51"/>
      <c r="H50" s="51"/>
      <c r="I50" s="55">
        <f>N40</f>
        <v>331.73</v>
      </c>
      <c r="J50" s="55"/>
      <c r="K50" s="55"/>
      <c r="L50" s="34"/>
      <c r="M50" s="16"/>
      <c r="N50" s="16"/>
      <c r="O50" s="16"/>
      <c r="P50" s="16"/>
      <c r="Q50" s="16"/>
      <c r="R50" s="16"/>
      <c r="S50" s="16"/>
      <c r="T50" s="82">
        <v>1</v>
      </c>
      <c r="U50" s="82"/>
      <c r="V50" s="82"/>
      <c r="W50" s="82"/>
      <c r="X50" s="60" t="s">
        <v>22</v>
      </c>
      <c r="Y50" s="60"/>
      <c r="Z50" s="51">
        <v>10</v>
      </c>
      <c r="AA50" s="51"/>
      <c r="AB50" s="16"/>
      <c r="AC50" s="16"/>
      <c r="AD50" s="16"/>
      <c r="AE50" s="16"/>
      <c r="AF50" s="16"/>
      <c r="AG50" s="16"/>
      <c r="AH50" s="16"/>
      <c r="BP50" s="43"/>
    </row>
    <row r="51" spans="1:68" ht="10.5" customHeight="1" x14ac:dyDescent="0.25">
      <c r="A51" s="33">
        <v>3</v>
      </c>
      <c r="B51" s="51" t="s">
        <v>49</v>
      </c>
      <c r="C51" s="51"/>
      <c r="D51" s="51"/>
      <c r="E51" s="51" t="s">
        <v>41</v>
      </c>
      <c r="F51" s="51"/>
      <c r="G51" s="51"/>
      <c r="H51" s="51"/>
      <c r="I51" s="55">
        <f>IF(I50="","",I50*0.6)</f>
        <v>199.03800000000001</v>
      </c>
      <c r="J51" s="55"/>
      <c r="K51" s="55"/>
      <c r="L51" s="16"/>
      <c r="M51" s="16"/>
      <c r="N51" s="16"/>
      <c r="O51" s="16"/>
      <c r="P51" s="16"/>
      <c r="Q51" s="16"/>
      <c r="R51" s="16"/>
      <c r="S51" s="16"/>
      <c r="T51" s="82">
        <v>2</v>
      </c>
      <c r="U51" s="82"/>
      <c r="V51" s="82"/>
      <c r="W51" s="82"/>
      <c r="X51" s="60" t="s">
        <v>22</v>
      </c>
      <c r="Y51" s="60"/>
      <c r="Z51" s="51">
        <v>20</v>
      </c>
      <c r="AA51" s="51"/>
      <c r="AB51" s="16"/>
      <c r="AC51" s="16"/>
      <c r="AD51" s="16"/>
      <c r="AE51" s="16"/>
      <c r="AF51" s="16"/>
      <c r="AG51" s="16"/>
      <c r="AH51" s="16"/>
      <c r="BP51" s="43"/>
    </row>
    <row r="52" spans="1:68" ht="10.5" customHeight="1" x14ac:dyDescent="0.25">
      <c r="A52" s="33" t="s">
        <v>37</v>
      </c>
      <c r="B52" s="53" t="s">
        <v>39</v>
      </c>
      <c r="C52" s="51"/>
      <c r="D52" s="51"/>
      <c r="E52" s="51" t="s">
        <v>42</v>
      </c>
      <c r="F52" s="51"/>
      <c r="G52" s="51"/>
      <c r="H52" s="51"/>
      <c r="I52" s="54">
        <f>IF(AND(I49="",I51=""),"",IF(AND(I49="",I51&gt;0),I51,IF(AND(I49&gt;0,I51=""),I49,I49+I51)))</f>
        <v>666.25800000000004</v>
      </c>
      <c r="J52" s="54"/>
      <c r="K52" s="54"/>
      <c r="L52" s="16"/>
      <c r="M52" s="16"/>
      <c r="N52" s="16"/>
      <c r="O52" s="16"/>
      <c r="P52" s="16"/>
      <c r="Q52" s="16"/>
      <c r="R52" s="16"/>
      <c r="S52" s="16"/>
      <c r="T52" s="82">
        <v>3</v>
      </c>
      <c r="U52" s="82"/>
      <c r="V52" s="82"/>
      <c r="W52" s="82"/>
      <c r="X52" s="60" t="s">
        <v>22</v>
      </c>
      <c r="Y52" s="60"/>
      <c r="Z52" s="51">
        <v>30</v>
      </c>
      <c r="AA52" s="51"/>
      <c r="AB52" s="16"/>
      <c r="AC52" s="16"/>
      <c r="AD52" s="16"/>
      <c r="AE52" s="16"/>
      <c r="AF52" s="16"/>
      <c r="AG52" s="16"/>
      <c r="AH52" s="16"/>
      <c r="BP52" s="43"/>
    </row>
    <row r="53" spans="1:68" ht="10.5" customHeight="1" x14ac:dyDescent="0.25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82">
        <v>4</v>
      </c>
      <c r="U53" s="82"/>
      <c r="V53" s="82"/>
      <c r="W53" s="82"/>
      <c r="X53" s="60" t="s">
        <v>22</v>
      </c>
      <c r="Y53" s="60"/>
      <c r="Z53" s="51">
        <v>40</v>
      </c>
      <c r="AA53" s="51"/>
      <c r="AB53" s="16"/>
      <c r="AC53" s="16"/>
      <c r="AD53" s="16"/>
      <c r="AE53" s="16"/>
      <c r="AF53" s="16"/>
      <c r="AG53" s="16"/>
      <c r="AH53" s="16"/>
      <c r="BP53" s="43"/>
    </row>
    <row r="54" spans="1:68" ht="10.5" customHeight="1" x14ac:dyDescent="0.15">
      <c r="A54" s="16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82">
        <v>5</v>
      </c>
      <c r="U54" s="82"/>
      <c r="V54" s="82"/>
      <c r="W54" s="82"/>
      <c r="X54" s="60" t="s">
        <v>22</v>
      </c>
      <c r="Y54" s="60"/>
      <c r="Z54" s="51">
        <v>50</v>
      </c>
      <c r="AA54" s="51"/>
      <c r="AB54" s="16"/>
      <c r="AC54" s="16"/>
      <c r="AD54" s="16"/>
      <c r="AE54" s="16"/>
      <c r="AF54" s="16"/>
      <c r="AG54" s="16"/>
      <c r="AH54" s="16"/>
    </row>
    <row r="55" spans="1:68" ht="10.5" customHeight="1" x14ac:dyDescent="0.15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88" t="s">
        <v>65</v>
      </c>
      <c r="AC55" s="89"/>
      <c r="AD55" s="16"/>
      <c r="AE55" s="16"/>
      <c r="AF55" s="16"/>
      <c r="AG55" s="16"/>
      <c r="AH55" s="16"/>
    </row>
    <row r="56" spans="1:68" ht="10.5" customHeight="1" x14ac:dyDescent="0.25">
      <c r="A56" s="49" t="s">
        <v>84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16"/>
      <c r="M56" s="16"/>
      <c r="N56" s="16"/>
      <c r="O56" s="16"/>
      <c r="P56" s="16"/>
      <c r="Q56" s="35">
        <v>6</v>
      </c>
      <c r="R56" s="35">
        <v>5</v>
      </c>
      <c r="S56" s="35">
        <f t="shared" ref="S56:S66" si="1">IF(U56=0,0,1)</f>
        <v>0</v>
      </c>
      <c r="T56" s="35">
        <v>1</v>
      </c>
      <c r="U56" s="48">
        <f>(IF(OR(AB61&lt;5,AB61=5),0.00000001,0))</f>
        <v>0</v>
      </c>
      <c r="V56" s="48"/>
      <c r="W56" s="35">
        <f>T56*S56</f>
        <v>0</v>
      </c>
      <c r="X56" s="16"/>
      <c r="Y56" s="16"/>
      <c r="Z56" s="35">
        <f>IF(AB21="",0,AB21)</f>
        <v>1.0000000000000001E-9</v>
      </c>
      <c r="AA56" s="16"/>
      <c r="AB56" s="56" t="str">
        <f>IF(X49="n",0,IF(X50="n",10,IF(X51="n",20,IF(X52="n",30,IF(X53="n",40,IF(X54="n",50,""))))))</f>
        <v/>
      </c>
      <c r="AC56" s="57"/>
      <c r="AD56" s="16"/>
      <c r="AE56" s="16"/>
      <c r="AF56" s="16"/>
      <c r="AG56" s="16"/>
      <c r="AH56" s="16"/>
      <c r="BP56" s="43"/>
    </row>
    <row r="57" spans="1:68" ht="10.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16"/>
      <c r="M57" s="16"/>
      <c r="N57" s="16"/>
      <c r="O57" s="16"/>
      <c r="P57" s="16"/>
      <c r="Q57" s="35">
        <v>6</v>
      </c>
      <c r="R57" s="35">
        <v>5</v>
      </c>
      <c r="S57" s="35">
        <f t="shared" si="1"/>
        <v>1</v>
      </c>
      <c r="T57" s="35">
        <v>2</v>
      </c>
      <c r="U57" s="48">
        <f>(IF(AND($AB$61&gt;5,OR($AB$61&lt;10,$AB$61=10)),5,0))</f>
        <v>5</v>
      </c>
      <c r="V57" s="48"/>
      <c r="W57" s="35">
        <f t="shared" ref="W57:W66" si="2">T57*S57</f>
        <v>2</v>
      </c>
      <c r="X57" s="16"/>
      <c r="Y57" s="16"/>
      <c r="Z57" s="35">
        <f>IF(AB36="",0,AB36)</f>
        <v>10</v>
      </c>
      <c r="AA57" s="16"/>
      <c r="AB57" s="58"/>
      <c r="AC57" s="59"/>
      <c r="AD57" s="16"/>
      <c r="AE57" s="16"/>
      <c r="AF57" s="16"/>
      <c r="AG57" s="16"/>
      <c r="AH57" s="16"/>
      <c r="BP57" s="43"/>
    </row>
    <row r="58" spans="1:68" ht="10.5" customHeight="1" x14ac:dyDescent="0.25">
      <c r="A58" s="90" t="s">
        <v>46</v>
      </c>
      <c r="B58" s="90"/>
      <c r="C58" s="90"/>
      <c r="D58" s="90"/>
      <c r="E58" s="90" t="s">
        <v>47</v>
      </c>
      <c r="F58" s="90"/>
      <c r="G58" s="90"/>
      <c r="H58" s="90"/>
      <c r="I58" s="90" t="s">
        <v>48</v>
      </c>
      <c r="J58" s="90"/>
      <c r="K58" s="90"/>
      <c r="L58" s="16"/>
      <c r="M58" s="16"/>
      <c r="N58" s="16"/>
      <c r="O58" s="16"/>
      <c r="P58" s="16"/>
      <c r="Q58" s="35">
        <v>6</v>
      </c>
      <c r="R58" s="35">
        <v>5</v>
      </c>
      <c r="S58" s="35">
        <f t="shared" si="1"/>
        <v>0</v>
      </c>
      <c r="T58" s="35">
        <v>3</v>
      </c>
      <c r="U58" s="48">
        <f>(IF(AND($AB$61&gt;10,OR($AB$61&lt;15,$AB$61=15)),10,0))</f>
        <v>0</v>
      </c>
      <c r="V58" s="48"/>
      <c r="W58" s="35">
        <f t="shared" si="2"/>
        <v>0</v>
      </c>
      <c r="X58" s="16"/>
      <c r="Y58" s="16"/>
      <c r="Z58" s="35">
        <f>IF(AB56="",0,AB56)</f>
        <v>0</v>
      </c>
      <c r="AA58" s="16"/>
      <c r="AB58" s="102" t="s">
        <v>96</v>
      </c>
      <c r="AC58" s="102"/>
      <c r="AD58" s="16"/>
      <c r="AE58" s="90" t="s">
        <v>92</v>
      </c>
      <c r="AF58" s="90"/>
      <c r="AG58" s="90" t="s">
        <v>94</v>
      </c>
      <c r="AH58" s="90"/>
      <c r="BP58" s="43"/>
    </row>
    <row r="59" spans="1:68" ht="10.5" customHeight="1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16"/>
      <c r="M59" s="16"/>
      <c r="N59" s="16"/>
      <c r="O59" s="16"/>
      <c r="P59" s="16"/>
      <c r="Q59" s="35">
        <v>8</v>
      </c>
      <c r="R59" s="35">
        <v>6</v>
      </c>
      <c r="S59" s="35">
        <f t="shared" si="1"/>
        <v>0</v>
      </c>
      <c r="T59" s="35">
        <v>4</v>
      </c>
      <c r="U59" s="48">
        <f>(IF(AND($AB$61&gt;15,OR($AB$61&lt;20,$AB$61=20)),15,0))</f>
        <v>0</v>
      </c>
      <c r="V59" s="48"/>
      <c r="W59" s="35">
        <f t="shared" si="2"/>
        <v>0</v>
      </c>
      <c r="X59" s="16"/>
      <c r="Y59" s="16"/>
      <c r="Z59" s="16"/>
      <c r="AA59" s="16"/>
      <c r="AB59" s="103"/>
      <c r="AC59" s="103"/>
      <c r="AD59" s="16"/>
      <c r="AE59" s="90"/>
      <c r="AF59" s="90"/>
      <c r="AG59" s="90"/>
      <c r="AH59" s="90"/>
      <c r="BP59" s="43"/>
    </row>
    <row r="60" spans="1:68" ht="6.75" customHeight="1" x14ac:dyDescent="0.25">
      <c r="A60" s="85" t="s">
        <v>85</v>
      </c>
      <c r="B60" s="85"/>
      <c r="C60" s="85"/>
      <c r="D60" s="85"/>
      <c r="E60" s="85" t="s">
        <v>86</v>
      </c>
      <c r="F60" s="85"/>
      <c r="G60" s="85"/>
      <c r="H60" s="85"/>
      <c r="I60" s="85" t="s">
        <v>87</v>
      </c>
      <c r="J60" s="85"/>
      <c r="K60" s="85"/>
      <c r="L60" s="16"/>
      <c r="M60" s="16"/>
      <c r="N60" s="16"/>
      <c r="O60" s="16"/>
      <c r="P60" s="16"/>
      <c r="Q60" s="35">
        <v>8</v>
      </c>
      <c r="R60" s="35">
        <v>6</v>
      </c>
      <c r="S60" s="35">
        <f t="shared" si="1"/>
        <v>0</v>
      </c>
      <c r="T60" s="35">
        <v>5</v>
      </c>
      <c r="U60" s="48">
        <f>(IF(AND($AB$61&gt;20,OR($AB$61&lt;25,$AB$61=25)),20,0))</f>
        <v>0</v>
      </c>
      <c r="V60" s="48"/>
      <c r="W60" s="35">
        <f t="shared" si="2"/>
        <v>0</v>
      </c>
      <c r="X60" s="16"/>
      <c r="Y60" s="16"/>
      <c r="Z60" s="16"/>
      <c r="AA60" s="16"/>
      <c r="AB60" s="108" t="s">
        <v>88</v>
      </c>
      <c r="AC60" s="109"/>
      <c r="AD60" s="16"/>
      <c r="AE60" s="110" t="s">
        <v>63</v>
      </c>
      <c r="AF60" s="110"/>
      <c r="AG60" s="110" t="s">
        <v>95</v>
      </c>
      <c r="AH60" s="110"/>
      <c r="BP60" s="43"/>
    </row>
    <row r="61" spans="1:68" ht="10.5" customHeight="1" x14ac:dyDescent="0.25">
      <c r="A61" s="33">
        <v>1</v>
      </c>
      <c r="B61" s="51" t="s">
        <v>70</v>
      </c>
      <c r="C61" s="51"/>
      <c r="D61" s="51"/>
      <c r="E61" s="51" t="s">
        <v>69</v>
      </c>
      <c r="F61" s="51"/>
      <c r="G61" s="51"/>
      <c r="H61" s="51"/>
      <c r="I61" s="52"/>
      <c r="J61" s="52"/>
      <c r="K61" s="52"/>
      <c r="L61" s="16"/>
      <c r="M61" s="16"/>
      <c r="N61" s="16"/>
      <c r="O61" s="16"/>
      <c r="P61" s="16"/>
      <c r="Q61" s="35">
        <v>8</v>
      </c>
      <c r="R61" s="35">
        <v>6</v>
      </c>
      <c r="S61" s="35">
        <f t="shared" si="1"/>
        <v>0</v>
      </c>
      <c r="T61" s="35">
        <v>6</v>
      </c>
      <c r="U61" s="48">
        <f>(IF(AND($AB$61&gt;25,OR($AB$61&lt;30,$AB$61=30)),25,0))</f>
        <v>0</v>
      </c>
      <c r="V61" s="48"/>
      <c r="W61" s="35">
        <f t="shared" si="2"/>
        <v>0</v>
      </c>
      <c r="X61" s="120" t="s">
        <v>89</v>
      </c>
      <c r="Y61" s="120"/>
      <c r="Z61" s="120"/>
      <c r="AA61" s="121"/>
      <c r="AB61" s="104">
        <f>IF(ISERR(TRUNC(IF(Z56+Z57+Z58=0,"",Z56+Z57+Z58),4)),"",TRUNC(IF(Z56+Z57+Z58=0,"",Z56+Z57+Z58),4))</f>
        <v>10</v>
      </c>
      <c r="AC61" s="105"/>
      <c r="AD61" s="16"/>
      <c r="AE61" s="145" t="str">
        <f>(IF(W67=0,"",ROMAN(W67)))</f>
        <v>II</v>
      </c>
      <c r="AF61" s="146"/>
      <c r="AG61" s="111" t="s">
        <v>93</v>
      </c>
      <c r="AH61" s="112"/>
      <c r="BP61" s="43"/>
    </row>
    <row r="62" spans="1:68" ht="10.5" customHeight="1" x14ac:dyDescent="0.25">
      <c r="A62" s="33">
        <v>2</v>
      </c>
      <c r="B62" s="51" t="s">
        <v>71</v>
      </c>
      <c r="C62" s="51"/>
      <c r="D62" s="51"/>
      <c r="E62" s="51" t="s">
        <v>72</v>
      </c>
      <c r="F62" s="51"/>
      <c r="G62" s="51"/>
      <c r="H62" s="51"/>
      <c r="I62" s="52"/>
      <c r="J62" s="52"/>
      <c r="K62" s="52"/>
      <c r="L62" s="16"/>
      <c r="M62" s="16"/>
      <c r="N62" s="16"/>
      <c r="O62" s="16"/>
      <c r="P62" s="16"/>
      <c r="Q62" s="35">
        <v>8</v>
      </c>
      <c r="R62" s="35">
        <v>6</v>
      </c>
      <c r="S62" s="35">
        <f t="shared" si="1"/>
        <v>0</v>
      </c>
      <c r="T62" s="35">
        <v>7</v>
      </c>
      <c r="U62" s="48">
        <f>(IF(AND($AB$61&gt;30,OR($AB$61&lt;35,$AB$61=35)),30,0))</f>
        <v>0</v>
      </c>
      <c r="V62" s="48"/>
      <c r="W62" s="35">
        <f t="shared" si="2"/>
        <v>0</v>
      </c>
      <c r="X62" s="120" t="s">
        <v>90</v>
      </c>
      <c r="Y62" s="120"/>
      <c r="Z62" s="120"/>
      <c r="AA62" s="121"/>
      <c r="AB62" s="106"/>
      <c r="AC62" s="107"/>
      <c r="AD62" s="16"/>
      <c r="AE62" s="147"/>
      <c r="AF62" s="148"/>
      <c r="AG62" s="113">
        <f>IF(U67/100=0,"",U67/100)</f>
        <v>0.05</v>
      </c>
      <c r="AH62" s="113"/>
      <c r="BP62" s="43"/>
    </row>
    <row r="63" spans="1:68" ht="10.5" customHeight="1" x14ac:dyDescent="0.25">
      <c r="A63" s="33">
        <v>3</v>
      </c>
      <c r="B63" s="51" t="s">
        <v>49</v>
      </c>
      <c r="C63" s="51"/>
      <c r="D63" s="51"/>
      <c r="E63" s="51" t="s">
        <v>41</v>
      </c>
      <c r="F63" s="51"/>
      <c r="G63" s="51"/>
      <c r="H63" s="51"/>
      <c r="I63" s="55" t="str">
        <f>IF(I62="","",I62*0.6)</f>
        <v/>
      </c>
      <c r="J63" s="55"/>
      <c r="K63" s="55"/>
      <c r="L63" s="16"/>
      <c r="M63" s="16"/>
      <c r="N63" s="16"/>
      <c r="O63" s="16"/>
      <c r="P63" s="16"/>
      <c r="Q63" s="35">
        <v>8</v>
      </c>
      <c r="R63" s="35">
        <v>6</v>
      </c>
      <c r="S63" s="35">
        <f t="shared" si="1"/>
        <v>0</v>
      </c>
      <c r="T63" s="35">
        <v>8</v>
      </c>
      <c r="U63" s="48">
        <f>(IF(AND($AB$61&gt;35,OR($AB$61&lt;40,$AB$61=40)),35,0))</f>
        <v>0</v>
      </c>
      <c r="V63" s="48"/>
      <c r="W63" s="35">
        <f t="shared" si="2"/>
        <v>0</v>
      </c>
      <c r="X63" s="16"/>
      <c r="Y63" s="16"/>
      <c r="Z63" s="16"/>
      <c r="AA63" s="16"/>
      <c r="AB63" s="16"/>
      <c r="AC63" s="16"/>
      <c r="AD63" s="16"/>
      <c r="AE63" s="21"/>
      <c r="AF63" s="21"/>
      <c r="AG63" s="21"/>
      <c r="AH63" s="21"/>
      <c r="BP63" s="43"/>
    </row>
    <row r="64" spans="1:68" ht="10.5" customHeight="1" x14ac:dyDescent="0.25">
      <c r="A64" s="33" t="s">
        <v>37</v>
      </c>
      <c r="B64" s="53" t="s">
        <v>68</v>
      </c>
      <c r="C64" s="51"/>
      <c r="D64" s="51"/>
      <c r="E64" s="51" t="s">
        <v>42</v>
      </c>
      <c r="F64" s="51"/>
      <c r="G64" s="51"/>
      <c r="H64" s="51"/>
      <c r="I64" s="54" t="str">
        <f>IF(AND(I61="",I63=""),"",IF(AND(I61="",I63&gt;0),I63,IF(AND(I61&gt;0,I63=""),I61,I61+I63)))</f>
        <v/>
      </c>
      <c r="J64" s="54"/>
      <c r="K64" s="54"/>
      <c r="L64" s="16"/>
      <c r="M64" s="16"/>
      <c r="N64" s="16"/>
      <c r="O64" s="16"/>
      <c r="P64" s="16"/>
      <c r="Q64" s="35">
        <v>18</v>
      </c>
      <c r="R64" s="35">
        <v>10</v>
      </c>
      <c r="S64" s="35">
        <f t="shared" si="1"/>
        <v>0</v>
      </c>
      <c r="T64" s="35">
        <v>9</v>
      </c>
      <c r="U64" s="48">
        <f>(IF(AND($AB$61&gt;40,OR($AB$61&lt;45,$AB$61=45)),40,0))</f>
        <v>0</v>
      </c>
      <c r="V64" s="48"/>
      <c r="W64" s="35">
        <f t="shared" si="2"/>
        <v>0</v>
      </c>
      <c r="X64" s="16"/>
      <c r="Y64" s="16"/>
      <c r="Z64" s="16"/>
      <c r="AA64" s="16"/>
      <c r="AB64" s="16"/>
      <c r="AC64" s="16"/>
      <c r="AD64" s="16"/>
      <c r="AE64" s="36">
        <f>IF(OR(W67=T56,W67=T57,W67=T58),6,IF(OR(W67=T59,W67=T60,W67=T61,W67=T62,W67=T63),8,IF(OR(W67=T64,W67=T65,W67=T66),18,"")))</f>
        <v>6</v>
      </c>
      <c r="AF64" s="36"/>
      <c r="AG64" s="36">
        <f>IF(OR(W67=T56,W67=T57,W67=T58),5,IF(OR(W67=T59,W67=T60,W67=T61,W67=T62,W67=T63),6,IF(OR(W67=T64,W67=T65,W67=T66),10,"")))</f>
        <v>5</v>
      </c>
      <c r="AH64" s="21"/>
      <c r="BP64" s="43"/>
    </row>
    <row r="65" spans="1:68" ht="10.5" customHeight="1" x14ac:dyDescent="0.25">
      <c r="A65" s="16"/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35">
        <v>18</v>
      </c>
      <c r="R65" s="35">
        <v>10</v>
      </c>
      <c r="S65" s="35">
        <f t="shared" si="1"/>
        <v>0</v>
      </c>
      <c r="T65" s="35">
        <v>10</v>
      </c>
      <c r="U65" s="48">
        <f>(IF(AND($AB$61&gt;45,OR($AB$61&lt;50,$AB$61=50)),45,0))</f>
        <v>0</v>
      </c>
      <c r="V65" s="48"/>
      <c r="W65" s="35">
        <f t="shared" si="2"/>
        <v>0</v>
      </c>
      <c r="X65" s="16"/>
      <c r="Y65" s="16"/>
      <c r="Z65" s="16"/>
      <c r="AA65" s="16"/>
      <c r="AB65" s="16"/>
      <c r="AC65" s="16"/>
      <c r="AD65" s="16"/>
      <c r="AE65" s="16"/>
      <c r="AF65" s="37" t="str">
        <f>AE61</f>
        <v>II</v>
      </c>
      <c r="AG65" s="16"/>
      <c r="AH65" s="16"/>
      <c r="BP65" s="43"/>
    </row>
    <row r="66" spans="1:68" ht="10.5" customHeight="1" x14ac:dyDescent="0.25">
      <c r="A66" s="16"/>
      <c r="B66" s="17"/>
      <c r="C66" s="16"/>
      <c r="D66" s="16"/>
      <c r="E66" s="16"/>
      <c r="F66" s="16"/>
      <c r="G66" s="35">
        <f>IF(I52="",0,I52)</f>
        <v>666.25800000000004</v>
      </c>
      <c r="H66" s="16"/>
      <c r="I66" s="16"/>
      <c r="J66" s="16"/>
      <c r="K66" s="16"/>
      <c r="L66" s="16"/>
      <c r="M66" s="16"/>
      <c r="N66" s="16"/>
      <c r="O66" s="16"/>
      <c r="P66" s="16"/>
      <c r="Q66" s="35">
        <v>18</v>
      </c>
      <c r="R66" s="35">
        <v>10</v>
      </c>
      <c r="S66" s="35">
        <f t="shared" si="1"/>
        <v>0</v>
      </c>
      <c r="T66" s="35">
        <v>11</v>
      </c>
      <c r="U66" s="48">
        <f>(IF(AND($AB$61&gt;50,OR($AB$61&lt;1000,$AB$61=1000)),50,0))</f>
        <v>0</v>
      </c>
      <c r="V66" s="48"/>
      <c r="W66" s="35">
        <f t="shared" si="2"/>
        <v>0</v>
      </c>
      <c r="X66" s="16"/>
      <c r="Y66" s="16"/>
      <c r="Z66" s="16"/>
      <c r="AA66" s="16"/>
      <c r="AB66" s="157" t="s">
        <v>139</v>
      </c>
      <c r="AC66" s="157"/>
      <c r="AD66" s="157"/>
      <c r="AE66" s="157"/>
      <c r="AF66" s="157"/>
      <c r="AG66" s="16"/>
      <c r="AH66" s="16"/>
      <c r="BP66" s="43"/>
    </row>
    <row r="67" spans="1:68" ht="10.5" customHeight="1" x14ac:dyDescent="0.25">
      <c r="A67" s="16"/>
      <c r="B67" s="17"/>
      <c r="C67" s="16"/>
      <c r="D67" s="16"/>
      <c r="E67" s="16"/>
      <c r="F67" s="16"/>
      <c r="G67" s="35">
        <f>IF(I64="",0,I64)</f>
        <v>0</v>
      </c>
      <c r="H67" s="16"/>
      <c r="I67" s="16"/>
      <c r="J67" s="16"/>
      <c r="K67" s="16"/>
      <c r="L67" s="16"/>
      <c r="M67" s="16"/>
      <c r="N67" s="16"/>
      <c r="O67" s="16"/>
      <c r="P67" s="16"/>
      <c r="Q67" s="35"/>
      <c r="R67" s="35"/>
      <c r="S67" s="35"/>
      <c r="T67" s="35"/>
      <c r="U67" s="126">
        <f>SUM(U56:V66)</f>
        <v>5</v>
      </c>
      <c r="V67" s="126"/>
      <c r="W67" s="35">
        <f>SUM(W56:W66)</f>
        <v>2</v>
      </c>
      <c r="X67" s="16"/>
      <c r="Y67" s="16"/>
      <c r="Z67" s="16"/>
      <c r="AA67" s="16"/>
      <c r="AB67" s="174">
        <v>2017</v>
      </c>
      <c r="AC67" s="175"/>
      <c r="AD67" s="175"/>
      <c r="AE67" s="175"/>
      <c r="AF67" s="176"/>
      <c r="AG67" s="16"/>
      <c r="AH67" s="16"/>
      <c r="BP67" s="43"/>
    </row>
    <row r="68" spans="1:68" ht="10.5" customHeight="1" x14ac:dyDescent="0.15">
      <c r="A68" s="16"/>
      <c r="B68" s="17"/>
      <c r="C68" s="16"/>
      <c r="D68" s="16"/>
      <c r="E68" s="16"/>
      <c r="F68" s="16"/>
      <c r="G68" s="35">
        <f>IF(AB70="",0,AB70)</f>
        <v>450.63900000000001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68" ht="14.25" customHeight="1" x14ac:dyDescent="0.3">
      <c r="A69" s="38" t="s">
        <v>99</v>
      </c>
      <c r="B69" s="39" t="s">
        <v>102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179">
        <f>VLOOKUP(AB67,I123:J135,2,FALSE)</f>
        <v>429.18</v>
      </c>
      <c r="AC69" s="180"/>
      <c r="AD69" s="180"/>
      <c r="AE69" s="180"/>
      <c r="AF69" s="181"/>
      <c r="AG69" s="177" t="s">
        <v>105</v>
      </c>
      <c r="AH69" s="178"/>
    </row>
    <row r="70" spans="1:68" ht="14.25" customHeight="1" x14ac:dyDescent="0.3">
      <c r="A70" s="38" t="s">
        <v>100</v>
      </c>
      <c r="B70" s="39" t="s">
        <v>103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182">
        <f>IF(I21="","",AB69*(1+(AG62*100)/100))</f>
        <v>450.63900000000001</v>
      </c>
      <c r="AC70" s="183"/>
      <c r="AD70" s="183"/>
      <c r="AE70" s="183"/>
      <c r="AF70" s="184"/>
      <c r="AG70" s="177" t="s">
        <v>105</v>
      </c>
      <c r="AH70" s="178"/>
    </row>
    <row r="71" spans="1:68" ht="14.25" customHeight="1" x14ac:dyDescent="0.3">
      <c r="A71" s="38" t="s">
        <v>101</v>
      </c>
      <c r="B71" s="39" t="s">
        <v>104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185">
        <f>IF((G66+G67)*G68=0,"",(G66+G67)*G68)</f>
        <v>300241.83886200003</v>
      </c>
      <c r="AC71" s="186"/>
      <c r="AD71" s="186"/>
      <c r="AE71" s="186"/>
      <c r="AF71" s="187"/>
      <c r="AG71" s="177" t="s">
        <v>106</v>
      </c>
      <c r="AH71" s="178"/>
    </row>
    <row r="72" spans="1:68" ht="3.6" customHeight="1" x14ac:dyDescent="0.15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68" ht="10.5" customHeight="1" x14ac:dyDescent="0.15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68" ht="10.5" customHeight="1" x14ac:dyDescent="0.25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41" t="s">
        <v>107</v>
      </c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</row>
    <row r="75" spans="1:68" ht="10.5" customHeight="1" x14ac:dyDescent="0.15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68" ht="10.5" customHeight="1" x14ac:dyDescent="0.15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</row>
    <row r="77" spans="1:68" ht="10.5" customHeight="1" x14ac:dyDescent="0.15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</row>
    <row r="78" spans="1:68" ht="10.5" customHeight="1" x14ac:dyDescent="0.15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</row>
    <row r="79" spans="1:68" ht="10.5" customHeight="1" x14ac:dyDescent="0.15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</row>
    <row r="80" spans="1:68" ht="10.5" customHeight="1" x14ac:dyDescent="0.15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1:34" ht="10.5" customHeight="1" x14ac:dyDescent="0.15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1:34" ht="10.5" customHeight="1" x14ac:dyDescent="0.15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1:34" ht="10.5" customHeight="1" x14ac:dyDescent="0.15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</row>
    <row r="84" spans="1:34" ht="10.5" customHeight="1" x14ac:dyDescent="0.15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</row>
    <row r="85" spans="1:34" ht="10.5" customHeight="1" x14ac:dyDescent="0.15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1:34" ht="10.5" customHeight="1" x14ac:dyDescent="0.15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1:34" ht="10.5" customHeight="1" x14ac:dyDescent="0.15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</row>
    <row r="88" spans="1:34" ht="10.5" customHeight="1" x14ac:dyDescent="0.15"/>
    <row r="89" spans="1:34" ht="10.5" customHeight="1" x14ac:dyDescent="0.15"/>
    <row r="90" spans="1:34" ht="10.5" customHeight="1" x14ac:dyDescent="0.15"/>
    <row r="91" spans="1:34" ht="10.5" customHeight="1" x14ac:dyDescent="0.15"/>
    <row r="92" spans="1:34" ht="10.5" customHeight="1" x14ac:dyDescent="0.15"/>
    <row r="93" spans="1:34" ht="10.5" customHeight="1" x14ac:dyDescent="0.15"/>
    <row r="94" spans="1:34" ht="10.5" customHeight="1" x14ac:dyDescent="0.15"/>
    <row r="95" spans="1:34" ht="10.5" customHeight="1" x14ac:dyDescent="0.15"/>
    <row r="96" spans="1:34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spans="9:16" ht="10.5" customHeight="1" x14ac:dyDescent="0.15"/>
    <row r="114" spans="9:16" ht="10.5" customHeight="1" x14ac:dyDescent="0.15"/>
    <row r="115" spans="9:16" ht="10.5" customHeight="1" x14ac:dyDescent="0.15"/>
    <row r="116" spans="9:16" ht="10.5" customHeight="1" x14ac:dyDescent="0.15"/>
    <row r="117" spans="9:16" ht="10.5" customHeight="1" x14ac:dyDescent="0.15"/>
    <row r="118" spans="9:16" ht="10.5" customHeight="1" x14ac:dyDescent="0.15"/>
    <row r="119" spans="9:16" ht="10.5" customHeight="1" x14ac:dyDescent="0.15"/>
    <row r="120" spans="9:16" ht="10.5" customHeight="1" x14ac:dyDescent="0.15"/>
    <row r="121" spans="9:16" ht="10.5" customHeight="1" x14ac:dyDescent="0.15"/>
    <row r="122" spans="9:16" ht="10.5" customHeight="1" x14ac:dyDescent="0.15">
      <c r="I122" s="2"/>
      <c r="J122" s="2"/>
      <c r="K122" s="2"/>
      <c r="L122" s="2"/>
    </row>
    <row r="123" spans="9:16" ht="10.5" customHeight="1" x14ac:dyDescent="0.25">
      <c r="I123" s="44">
        <v>2006</v>
      </c>
      <c r="J123" s="44">
        <v>346.87</v>
      </c>
      <c r="K123" s="44"/>
      <c r="L123" s="44"/>
      <c r="N123" s="44"/>
      <c r="O123" s="44"/>
      <c r="P123" s="44"/>
    </row>
    <row r="124" spans="9:16" ht="10.5" customHeight="1" x14ac:dyDescent="0.25">
      <c r="I124" s="44">
        <v>2007</v>
      </c>
      <c r="J124" s="44">
        <v>357.27</v>
      </c>
      <c r="K124" s="44"/>
      <c r="L124" s="44"/>
      <c r="N124" s="44"/>
      <c r="O124" s="44"/>
      <c r="P124" s="44"/>
    </row>
    <row r="125" spans="9:16" ht="10.5" customHeight="1" x14ac:dyDescent="0.25">
      <c r="I125" s="44">
        <v>2008</v>
      </c>
      <c r="J125" s="44">
        <v>382.69</v>
      </c>
      <c r="K125" s="44"/>
      <c r="L125" s="44"/>
      <c r="N125" s="44"/>
      <c r="O125" s="44"/>
      <c r="P125" s="44"/>
    </row>
    <row r="126" spans="9:16" ht="10.5" customHeight="1" x14ac:dyDescent="0.25">
      <c r="I126" s="44">
        <v>2009</v>
      </c>
      <c r="J126" s="44">
        <v>400.45</v>
      </c>
      <c r="K126" s="44"/>
      <c r="L126" s="44"/>
      <c r="N126" s="44"/>
      <c r="O126" s="44"/>
      <c r="P126" s="44"/>
    </row>
    <row r="127" spans="9:16" ht="13.5" x14ac:dyDescent="0.25">
      <c r="I127" s="44">
        <v>2010</v>
      </c>
      <c r="J127" s="44">
        <v>396.19</v>
      </c>
      <c r="K127" s="44"/>
      <c r="L127" s="44"/>
      <c r="N127" s="44"/>
      <c r="O127" s="44"/>
      <c r="P127" s="44"/>
    </row>
    <row r="128" spans="9:16" ht="13.5" x14ac:dyDescent="0.25">
      <c r="I128" s="44">
        <v>2011</v>
      </c>
      <c r="J128" s="44">
        <v>403.29</v>
      </c>
      <c r="K128" s="44"/>
      <c r="L128" s="44"/>
      <c r="N128" s="44"/>
      <c r="O128" s="44"/>
      <c r="P128" s="44"/>
    </row>
    <row r="129" spans="9:16" ht="13.5" x14ac:dyDescent="0.25">
      <c r="I129" s="44">
        <v>2012</v>
      </c>
      <c r="J129" s="44">
        <v>418.2</v>
      </c>
      <c r="K129" s="44"/>
      <c r="L129" s="44"/>
      <c r="N129" s="44"/>
      <c r="O129" s="44"/>
      <c r="P129" s="44"/>
    </row>
    <row r="130" spans="9:16" ht="13.5" x14ac:dyDescent="0.25">
      <c r="I130" s="44">
        <v>2013</v>
      </c>
      <c r="J130" s="45">
        <v>427.43</v>
      </c>
      <c r="K130" s="44"/>
      <c r="L130" s="44"/>
    </row>
    <row r="131" spans="9:16" ht="13.5" x14ac:dyDescent="0.25">
      <c r="I131" s="44">
        <v>2014</v>
      </c>
      <c r="J131" s="45">
        <v>426.76</v>
      </c>
      <c r="K131" s="44"/>
      <c r="L131" s="44"/>
    </row>
    <row r="132" spans="9:16" ht="13.5" x14ac:dyDescent="0.25">
      <c r="I132" s="44">
        <v>2015</v>
      </c>
      <c r="J132" s="1">
        <v>425.15</v>
      </c>
      <c r="K132" s="44"/>
      <c r="L132" s="44"/>
    </row>
    <row r="133" spans="9:16" ht="13.5" x14ac:dyDescent="0.25">
      <c r="I133" s="44">
        <v>2016</v>
      </c>
      <c r="J133" s="1">
        <v>426.36</v>
      </c>
      <c r="K133" s="44"/>
      <c r="L133" s="44"/>
    </row>
    <row r="134" spans="9:16" ht="13.5" x14ac:dyDescent="0.25">
      <c r="I134" s="44">
        <v>2017</v>
      </c>
      <c r="J134" s="1">
        <v>429.18</v>
      </c>
      <c r="K134" s="44"/>
      <c r="L134" s="44"/>
    </row>
    <row r="135" spans="9:16" ht="13.5" x14ac:dyDescent="0.25">
      <c r="I135" s="44">
        <v>2018</v>
      </c>
      <c r="K135" s="44"/>
      <c r="L135" s="44"/>
    </row>
  </sheetData>
  <sheetProtection algorithmName="SHA-512" hashValue="EZfFI/UEdelj6NXTH2eLH8ERgtQqZIqbRUB6T3CtDa0pSHnNcy3HyLqto77xSbknvAZQqY6jVS+xiHIKXimb5w==" saltValue="yISwYpbGkm0VI57Eb+RY8Q==" spinCount="100000" sheet="1" objects="1" scenarios="1"/>
  <mergeCells count="207">
    <mergeCell ref="AB67:AF67"/>
    <mergeCell ref="AG69:AH69"/>
    <mergeCell ref="AG70:AH70"/>
    <mergeCell ref="AG71:AH71"/>
    <mergeCell ref="AB69:AF69"/>
    <mergeCell ref="AB70:AF70"/>
    <mergeCell ref="AB71:AF71"/>
    <mergeCell ref="A10:C10"/>
    <mergeCell ref="D10:N10"/>
    <mergeCell ref="T24:V24"/>
    <mergeCell ref="E11:H13"/>
    <mergeCell ref="E14:H14"/>
    <mergeCell ref="E15:H15"/>
    <mergeCell ref="E16:H16"/>
    <mergeCell ref="E17:H17"/>
    <mergeCell ref="E18:H18"/>
    <mergeCell ref="I17:M17"/>
    <mergeCell ref="E19:H19"/>
    <mergeCell ref="S19:V19"/>
    <mergeCell ref="A19:D19"/>
    <mergeCell ref="N38:Q38"/>
    <mergeCell ref="N39:Q39"/>
    <mergeCell ref="N40:Q41"/>
    <mergeCell ref="A11:D13"/>
    <mergeCell ref="A30:G30"/>
    <mergeCell ref="H30:K30"/>
    <mergeCell ref="AB66:AF66"/>
    <mergeCell ref="I20:M20"/>
    <mergeCell ref="W19:AA19"/>
    <mergeCell ref="H35:K36"/>
    <mergeCell ref="A31:A34"/>
    <mergeCell ref="B35:G35"/>
    <mergeCell ref="C36:D36"/>
    <mergeCell ref="F36:G36"/>
    <mergeCell ref="B31:G34"/>
    <mergeCell ref="X33:Y33"/>
    <mergeCell ref="X32:Y32"/>
    <mergeCell ref="X31:Y31"/>
    <mergeCell ref="T31:W31"/>
    <mergeCell ref="T32:W32"/>
    <mergeCell ref="L27:L41"/>
    <mergeCell ref="H37:K37"/>
    <mergeCell ref="H38:K38"/>
    <mergeCell ref="A35:A36"/>
    <mergeCell ref="N19:R19"/>
    <mergeCell ref="B38:G38"/>
    <mergeCell ref="H31:K34"/>
    <mergeCell ref="H27:K29"/>
    <mergeCell ref="W11:AA13"/>
    <mergeCell ref="W14:AA14"/>
    <mergeCell ref="W15:AA15"/>
    <mergeCell ref="S11:V13"/>
    <mergeCell ref="S14:V14"/>
    <mergeCell ref="S15:V15"/>
    <mergeCell ref="S16:V16"/>
    <mergeCell ref="N16:R16"/>
    <mergeCell ref="I18:M18"/>
    <mergeCell ref="W16:AA16"/>
    <mergeCell ref="W17:AA17"/>
    <mergeCell ref="W18:AA18"/>
    <mergeCell ref="N17:R17"/>
    <mergeCell ref="N18:R18"/>
    <mergeCell ref="N11:R13"/>
    <mergeCell ref="N14:R14"/>
    <mergeCell ref="I14:M14"/>
    <mergeCell ref="I15:M15"/>
    <mergeCell ref="I16:M16"/>
    <mergeCell ref="A14:D14"/>
    <mergeCell ref="A15:D15"/>
    <mergeCell ref="A16:D16"/>
    <mergeCell ref="N15:R15"/>
    <mergeCell ref="D25:L26"/>
    <mergeCell ref="AE61:AF62"/>
    <mergeCell ref="AE60:AF60"/>
    <mergeCell ref="AB20:AC20"/>
    <mergeCell ref="AB21:AC22"/>
    <mergeCell ref="AB35:AC35"/>
    <mergeCell ref="AB36:AC37"/>
    <mergeCell ref="AB23:AC24"/>
    <mergeCell ref="AB38:AC39"/>
    <mergeCell ref="A17:D17"/>
    <mergeCell ref="A18:D18"/>
    <mergeCell ref="I19:M19"/>
    <mergeCell ref="S17:V17"/>
    <mergeCell ref="S18:V18"/>
    <mergeCell ref="W24:AA26"/>
    <mergeCell ref="T50:W50"/>
    <mergeCell ref="T33:W33"/>
    <mergeCell ref="T34:W34"/>
    <mergeCell ref="T38:V38"/>
    <mergeCell ref="W38:X38"/>
    <mergeCell ref="A27:G29"/>
    <mergeCell ref="N25:Q26"/>
    <mergeCell ref="A25:C25"/>
    <mergeCell ref="U65:V65"/>
    <mergeCell ref="U66:V66"/>
    <mergeCell ref="U67:V67"/>
    <mergeCell ref="A6:AH7"/>
    <mergeCell ref="U57:V57"/>
    <mergeCell ref="X62:AA62"/>
    <mergeCell ref="H39:K39"/>
    <mergeCell ref="H40:K41"/>
    <mergeCell ref="A60:D60"/>
    <mergeCell ref="E60:H60"/>
    <mergeCell ref="I60:K60"/>
    <mergeCell ref="A58:D59"/>
    <mergeCell ref="E58:H59"/>
    <mergeCell ref="I58:K59"/>
    <mergeCell ref="E51:H51"/>
    <mergeCell ref="I51:K51"/>
    <mergeCell ref="A44:K45"/>
    <mergeCell ref="A46:D47"/>
    <mergeCell ref="E46:H47"/>
    <mergeCell ref="B37:G37"/>
    <mergeCell ref="I11:M13"/>
    <mergeCell ref="H1:V2"/>
    <mergeCell ref="Y2:AF2"/>
    <mergeCell ref="H3:V3"/>
    <mergeCell ref="Y3:AF4"/>
    <mergeCell ref="B51:D51"/>
    <mergeCell ref="U63:V63"/>
    <mergeCell ref="AB58:AC59"/>
    <mergeCell ref="AG58:AH59"/>
    <mergeCell ref="AB61:AC62"/>
    <mergeCell ref="AB60:AC60"/>
    <mergeCell ref="AG60:AH60"/>
    <mergeCell ref="AG61:AH61"/>
    <mergeCell ref="AE58:AF59"/>
    <mergeCell ref="U62:V62"/>
    <mergeCell ref="AG62:AH62"/>
    <mergeCell ref="I21:M22"/>
    <mergeCell ref="B52:D52"/>
    <mergeCell ref="E52:H52"/>
    <mergeCell ref="I52:K52"/>
    <mergeCell ref="B49:D49"/>
    <mergeCell ref="X61:AA61"/>
    <mergeCell ref="T53:W53"/>
    <mergeCell ref="T54:W54"/>
    <mergeCell ref="T49:W49"/>
    <mergeCell ref="I46:K47"/>
    <mergeCell ref="A48:D48"/>
    <mergeCell ref="E48:H48"/>
    <mergeCell ref="I48:K48"/>
    <mergeCell ref="E49:H49"/>
    <mergeCell ref="I49:K49"/>
    <mergeCell ref="B50:D50"/>
    <mergeCell ref="E50:H50"/>
    <mergeCell ref="I50:K50"/>
    <mergeCell ref="T30:W30"/>
    <mergeCell ref="T27:W29"/>
    <mergeCell ref="T44:V44"/>
    <mergeCell ref="W44:AA45"/>
    <mergeCell ref="AB55:AC55"/>
    <mergeCell ref="X50:Y50"/>
    <mergeCell ref="X51:Y51"/>
    <mergeCell ref="X52:Y52"/>
    <mergeCell ref="X53:Y53"/>
    <mergeCell ref="Z50:AA50"/>
    <mergeCell ref="Z51:AA51"/>
    <mergeCell ref="Z52:AA52"/>
    <mergeCell ref="Z53:AA53"/>
    <mergeCell ref="X48:Y48"/>
    <mergeCell ref="X30:Y30"/>
    <mergeCell ref="Z30:AA30"/>
    <mergeCell ref="Z27:AA29"/>
    <mergeCell ref="AB56:AC57"/>
    <mergeCell ref="X49:Y49"/>
    <mergeCell ref="Z49:AA49"/>
    <mergeCell ref="Z46:AA47"/>
    <mergeCell ref="X46:Y47"/>
    <mergeCell ref="Z48:AA48"/>
    <mergeCell ref="R24:R41"/>
    <mergeCell ref="N31:Q34"/>
    <mergeCell ref="N35:Q36"/>
    <mergeCell ref="N37:Q37"/>
    <mergeCell ref="N24:Q24"/>
    <mergeCell ref="U56:V56"/>
    <mergeCell ref="X27:Y29"/>
    <mergeCell ref="T46:W47"/>
    <mergeCell ref="T48:W48"/>
    <mergeCell ref="X54:Y54"/>
    <mergeCell ref="T51:W51"/>
    <mergeCell ref="T52:W52"/>
    <mergeCell ref="Z31:AA31"/>
    <mergeCell ref="Z32:AA32"/>
    <mergeCell ref="Z33:AA33"/>
    <mergeCell ref="Z34:AA34"/>
    <mergeCell ref="X34:Y34"/>
    <mergeCell ref="Z54:AA54"/>
    <mergeCell ref="U60:V60"/>
    <mergeCell ref="U58:V58"/>
    <mergeCell ref="A56:K57"/>
    <mergeCell ref="B61:D61"/>
    <mergeCell ref="E61:H61"/>
    <mergeCell ref="I61:K61"/>
    <mergeCell ref="B64:D64"/>
    <mergeCell ref="E64:H64"/>
    <mergeCell ref="I64:K64"/>
    <mergeCell ref="B62:D62"/>
    <mergeCell ref="E62:H62"/>
    <mergeCell ref="I62:K62"/>
    <mergeCell ref="B63:D63"/>
    <mergeCell ref="E63:H63"/>
    <mergeCell ref="I63:K63"/>
    <mergeCell ref="U59:V59"/>
    <mergeCell ref="U64:V64"/>
    <mergeCell ref="U61:V61"/>
  </mergeCells>
  <phoneticPr fontId="0" type="noConversion"/>
  <dataValidations count="1">
    <dataValidation type="list" allowBlank="1" showInputMessage="1" showErrorMessage="1" sqref="AB67:AF67">
      <formula1>$I$123:$I$135</formula1>
    </dataValidation>
  </dataValidations>
  <pageMargins left="0.43" right="0.39" top="0.27" bottom="0.4" header="0.24" footer="0.31"/>
  <pageSetup paperSize="9" orientation="portrait" r:id="rId1"/>
  <headerFooter alignWithMargins="0"/>
  <ignoredErrors>
    <ignoredError sqref="A14 E14 I14 S14 A30:K30 T30:AA30 A48:K48 T48:AA48 A60:K60 AE60:AH60" numberStoredAsText="1"/>
    <ignoredError sqref="N25 N31 N37:Q38 N35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B9" sqref="B9"/>
    </sheetView>
  </sheetViews>
  <sheetFormatPr defaultRowHeight="12.75" x14ac:dyDescent="0.2"/>
  <cols>
    <col min="1" max="1" width="18" customWidth="1"/>
    <col min="2" max="2" width="27.7109375" customWidth="1"/>
    <col min="15" max="15" width="15" customWidth="1"/>
  </cols>
  <sheetData>
    <row r="1" spans="1:16" x14ac:dyDescent="0.2">
      <c r="B1" s="11">
        <f>'tabella ministeriale'!AB71</f>
        <v>300241.83886200003</v>
      </c>
    </row>
    <row r="3" spans="1:16" x14ac:dyDescent="0.2">
      <c r="A3" t="s">
        <v>110</v>
      </c>
      <c r="B3" s="15" t="s">
        <v>112</v>
      </c>
      <c r="F3" s="9">
        <f>IF(B3="Condominiale",1.1,1)</f>
        <v>1.1000000000000001</v>
      </c>
      <c r="O3" t="s">
        <v>111</v>
      </c>
    </row>
    <row r="4" spans="1:16" x14ac:dyDescent="0.2">
      <c r="O4" t="s">
        <v>112</v>
      </c>
    </row>
    <row r="5" spans="1:16" x14ac:dyDescent="0.2">
      <c r="A5" t="s">
        <v>113</v>
      </c>
      <c r="B5" s="8" t="str">
        <f>'tabella ministeriale'!AE61</f>
        <v>II</v>
      </c>
      <c r="F5" s="10" t="str">
        <f>VLOOKUP(B5,O22:P32,2,FALSE)</f>
        <v>A1</v>
      </c>
    </row>
    <row r="7" spans="1:16" x14ac:dyDescent="0.2">
      <c r="A7" s="6" t="s">
        <v>114</v>
      </c>
      <c r="B7" s="15" t="s">
        <v>115</v>
      </c>
      <c r="F7" s="9">
        <f>IF(B7="Entro perimetro",0.9,1)</f>
        <v>0.9</v>
      </c>
    </row>
    <row r="9" spans="1:16" x14ac:dyDescent="0.2">
      <c r="A9" s="6" t="s">
        <v>117</v>
      </c>
      <c r="B9" s="8" t="str">
        <f>F5</f>
        <v>A1</v>
      </c>
      <c r="F9" s="8">
        <f>VLOOKUP(B9,O16:P19,2,FALSE)</f>
        <v>5</v>
      </c>
    </row>
    <row r="11" spans="1:16" x14ac:dyDescent="0.2">
      <c r="A11" s="6" t="s">
        <v>122</v>
      </c>
      <c r="B11" s="14" t="s">
        <v>135</v>
      </c>
      <c r="F11" s="9">
        <f>VLOOKUP(B11,O36:P37,2,FALSE)</f>
        <v>1.1000000000000001</v>
      </c>
      <c r="O11" s="6" t="s">
        <v>115</v>
      </c>
    </row>
    <row r="12" spans="1:16" x14ac:dyDescent="0.2">
      <c r="O12" s="6" t="s">
        <v>116</v>
      </c>
    </row>
    <row r="14" spans="1:16" x14ac:dyDescent="0.2">
      <c r="A14" s="6" t="s">
        <v>136</v>
      </c>
      <c r="B14" s="12">
        <f>IF(F14&lt;5,5,F14)/100</f>
        <v>5.4450000000000005E-2</v>
      </c>
      <c r="F14" s="10">
        <f>F3*F7*F9*F11</f>
        <v>5.4450000000000003</v>
      </c>
    </row>
    <row r="16" spans="1:16" x14ac:dyDescent="0.2">
      <c r="O16" s="7" t="s">
        <v>118</v>
      </c>
      <c r="P16">
        <v>5</v>
      </c>
    </row>
    <row r="17" spans="1:16" x14ac:dyDescent="0.2">
      <c r="A17" s="6" t="s">
        <v>137</v>
      </c>
      <c r="B17" s="13">
        <f>B1*B14</f>
        <v>16348.168126035904</v>
      </c>
      <c r="O17" s="7" t="s">
        <v>119</v>
      </c>
      <c r="P17">
        <v>6</v>
      </c>
    </row>
    <row r="18" spans="1:16" x14ac:dyDescent="0.2">
      <c r="O18" s="7" t="s">
        <v>120</v>
      </c>
      <c r="P18">
        <v>8</v>
      </c>
    </row>
    <row r="19" spans="1:16" x14ac:dyDescent="0.2">
      <c r="O19" s="7" t="s">
        <v>121</v>
      </c>
      <c r="P19">
        <v>12</v>
      </c>
    </row>
    <row r="21" spans="1:16" x14ac:dyDescent="0.2">
      <c r="F21" s="5"/>
      <c r="G21" s="6" t="s">
        <v>138</v>
      </c>
    </row>
    <row r="22" spans="1:16" x14ac:dyDescent="0.2">
      <c r="O22" s="7" t="s">
        <v>123</v>
      </c>
      <c r="P22" s="7" t="s">
        <v>118</v>
      </c>
    </row>
    <row r="23" spans="1:16" x14ac:dyDescent="0.2">
      <c r="O23" s="7" t="s">
        <v>124</v>
      </c>
      <c r="P23" s="7" t="s">
        <v>118</v>
      </c>
    </row>
    <row r="24" spans="1:16" x14ac:dyDescent="0.2">
      <c r="O24" s="7" t="s">
        <v>125</v>
      </c>
      <c r="P24" s="7" t="s">
        <v>118</v>
      </c>
    </row>
    <row r="25" spans="1:16" x14ac:dyDescent="0.2">
      <c r="O25" s="7" t="s">
        <v>126</v>
      </c>
      <c r="P25" s="7" t="s">
        <v>118</v>
      </c>
    </row>
    <row r="26" spans="1:16" x14ac:dyDescent="0.2">
      <c r="O26" s="7" t="s">
        <v>127</v>
      </c>
      <c r="P26" s="7" t="s">
        <v>118</v>
      </c>
    </row>
    <row r="27" spans="1:16" x14ac:dyDescent="0.2">
      <c r="O27" s="7" t="s">
        <v>128</v>
      </c>
      <c r="P27" s="7" t="s">
        <v>119</v>
      </c>
    </row>
    <row r="28" spans="1:16" x14ac:dyDescent="0.2">
      <c r="O28" s="7" t="s">
        <v>129</v>
      </c>
      <c r="P28" s="7" t="s">
        <v>119</v>
      </c>
    </row>
    <row r="29" spans="1:16" x14ac:dyDescent="0.2">
      <c r="O29" s="7" t="s">
        <v>130</v>
      </c>
      <c r="P29" s="7" t="s">
        <v>119</v>
      </c>
    </row>
    <row r="30" spans="1:16" x14ac:dyDescent="0.2">
      <c r="O30" s="7" t="s">
        <v>131</v>
      </c>
      <c r="P30" s="7" t="s">
        <v>120</v>
      </c>
    </row>
    <row r="31" spans="1:16" x14ac:dyDescent="0.2">
      <c r="O31" s="7" t="s">
        <v>132</v>
      </c>
      <c r="P31" s="7" t="s">
        <v>120</v>
      </c>
    </row>
    <row r="32" spans="1:16" x14ac:dyDescent="0.2">
      <c r="O32" s="7" t="s">
        <v>133</v>
      </c>
      <c r="P32" s="7" t="s">
        <v>121</v>
      </c>
    </row>
    <row r="36" spans="15:16" x14ac:dyDescent="0.2">
      <c r="O36" s="6" t="s">
        <v>135</v>
      </c>
      <c r="P36">
        <v>1.1000000000000001</v>
      </c>
    </row>
    <row r="37" spans="15:16" x14ac:dyDescent="0.2">
      <c r="O37" s="6" t="s">
        <v>134</v>
      </c>
      <c r="P37">
        <v>1</v>
      </c>
    </row>
    <row r="38" spans="15:16" x14ac:dyDescent="0.2">
      <c r="O38" s="6"/>
    </row>
  </sheetData>
  <sheetProtection algorithmName="SHA-512" hashValue="bAbON6lQOA9yw2L5pdl/7Ex1y2Q2ct4/U0brml0yafbpmmZ7D7Bt6hH0ZKCYkVzlXtsQz8+v3/78S8zCoQpbPQ==" saltValue="/BpZ4oe9fGlbj2FkDjIRMA==" spinCount="100000" sheet="1" objects="1" scenarios="1"/>
  <dataValidations count="4">
    <dataValidation type="list" allowBlank="1" showInputMessage="1" showErrorMessage="1" sqref="B3">
      <formula1>$O$1:$O$4</formula1>
    </dataValidation>
    <dataValidation type="list" allowBlank="1" showInputMessage="1" showErrorMessage="1" sqref="O8">
      <formula1>$O$1:$O$4</formula1>
    </dataValidation>
    <dataValidation type="list" allowBlank="1" showInputMessage="1" showErrorMessage="1" sqref="B7">
      <formula1>$O$10:$O$12</formula1>
    </dataValidation>
    <dataValidation type="list" allowBlank="1" showInputMessage="1" showErrorMessage="1" sqref="B11">
      <formula1>$O$35:$O$37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tabella ministeriale</vt:lpstr>
      <vt:lpstr>CALCOLI</vt:lpstr>
      <vt:lpstr>CALCOLI!Area_stampa</vt:lpstr>
      <vt:lpstr>'tabella ministeriale'!Area_stampa</vt:lpstr>
    </vt:vector>
  </TitlesOfParts>
  <Company>Seveso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</dc:creator>
  <cp:lastModifiedBy>Roberto Francese</cp:lastModifiedBy>
  <cp:lastPrinted>2017-04-20T13:56:00Z</cp:lastPrinted>
  <dcterms:created xsi:type="dcterms:W3CDTF">2003-06-24T12:45:54Z</dcterms:created>
  <dcterms:modified xsi:type="dcterms:W3CDTF">2017-11-15T13:01:15Z</dcterms:modified>
</cp:coreProperties>
</file>